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Департамент конкурсных закупок\2 ОПККЗ\20 ПКО\20 ПКО Родичев Р.А\05. ПКО-4-23 Электрообогрев\01_Документация\29.03.2024 изменение документации\Для загрузки на ЭТП\"/>
    </mc:Choice>
  </mc:AlternateContent>
  <xr:revisionPtr revIDLastSave="0" documentId="13_ncr:1_{870556CD-93EC-4214-85B0-EA4A58AB7FD8}" xr6:coauthVersionLast="47" xr6:coauthVersionMax="47" xr10:uidLastSave="{00000000-0000-0000-0000-000000000000}"/>
  <workbookProtection workbookAlgorithmName="SHA-512" workbookHashValue="ViTts8qBlvq/3P3SZ6b5/ZjY44GNODaCL/6Jzh5w6V5v8RdffbIbdiX6x6K0QJwPMc74wE5yk9+nT6/xtgDWcw==" workbookSaltValue="jHvxixwJUU36lJXMqoDM6w==" workbookSpinCount="100000" lockStructure="1"/>
  <bookViews>
    <workbookView xWindow="-120" yWindow="-120" windowWidth="38640" windowHeight="21240" firstSheet="2" activeTab="2" xr2:uid="{00000000-000D-0000-FFFF-FFFF00000000}"/>
  </bookViews>
  <sheets>
    <sheet name="Данные" sheetId="5" state="hidden" r:id="rId1"/>
    <sheet name="критерии" sheetId="6" state="hidden" r:id="rId2"/>
    <sheet name="Лист самооценки" sheetId="8" r:id="rId3"/>
  </sheets>
  <externalReferences>
    <externalReference r:id="rId4"/>
    <externalReference r:id="rId5"/>
  </externalReferences>
  <definedNames>
    <definedName name="_xlnm._FilterDatabase" localSheetId="1" hidden="1">критерии!$A$3:$M$348</definedName>
    <definedName name="_xlnm.Print_Titles" localSheetId="1">критерии!$2:$3</definedName>
    <definedName name="_xlnm.Print_Titles" localSheetId="2">'Лист самооценки'!$5:$19</definedName>
    <definedName name="_xlnm.Print_Area" localSheetId="1">критерии!$A$2:$N$348</definedName>
    <definedName name="_xlnm.Print_Area" localSheetId="2">'Лист самооценки'!$A$2:$N$64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1" i="8" l="1"/>
  <c r="K38" i="8"/>
  <c r="B38" i="8"/>
  <c r="C38" i="8"/>
  <c r="K22" i="8"/>
  <c r="K29" i="8"/>
  <c r="K51" i="8"/>
  <c r="K52" i="8"/>
  <c r="K49" i="8"/>
  <c r="K44" i="8"/>
  <c r="K42" i="8"/>
  <c r="K48" i="8"/>
  <c r="K47" i="8"/>
  <c r="K46" i="8"/>
  <c r="K45" i="8"/>
  <c r="K43" i="8"/>
  <c r="K41" i="8"/>
  <c r="K40" i="8"/>
  <c r="G61" i="8" l="1"/>
  <c r="D61" i="8"/>
  <c r="C62" i="8"/>
  <c r="B62" i="8"/>
  <c r="C61" i="8"/>
  <c r="F234" i="6"/>
  <c r="E234" i="6"/>
  <c r="G234" i="6" s="1"/>
  <c r="B232" i="6" l="1"/>
  <c r="B233" i="6" s="1"/>
  <c r="A232" i="6"/>
  <c r="A233" i="6" s="1"/>
  <c r="C39" i="8"/>
  <c r="M36" i="8"/>
  <c r="M35" i="8"/>
  <c r="M34" i="8"/>
  <c r="M33" i="8"/>
  <c r="M32" i="8"/>
  <c r="M30" i="8"/>
  <c r="M28" i="8"/>
  <c r="M27" i="8"/>
  <c r="M26" i="8"/>
  <c r="M25" i="8"/>
  <c r="M24" i="8"/>
  <c r="M23" i="8"/>
  <c r="M22" i="8"/>
  <c r="L21" i="8"/>
  <c r="M29" i="8" s="1"/>
  <c r="H22" i="8"/>
  <c r="G22" i="8"/>
  <c r="H24" i="8"/>
  <c r="K24" i="8"/>
  <c r="E232" i="6" l="1"/>
  <c r="H26" i="8"/>
  <c r="G26" i="8"/>
  <c r="K26" i="8"/>
  <c r="G232" i="6" l="1"/>
  <c r="E233" i="6"/>
  <c r="G233" i="6" s="1"/>
  <c r="B25" i="6"/>
  <c r="B26" i="6" s="1"/>
  <c r="A25" i="6"/>
  <c r="A26" i="6" s="1"/>
  <c r="A5" i="6"/>
  <c r="K39" i="8" l="1"/>
  <c r="K25" i="8"/>
  <c r="K27" i="8"/>
  <c r="K28" i="8"/>
  <c r="H27" i="8"/>
  <c r="G27" i="8"/>
  <c r="B28" i="6"/>
  <c r="B29" i="6" s="1"/>
  <c r="A28" i="6"/>
  <c r="A29" i="6" s="1"/>
  <c r="G63" i="8"/>
  <c r="G62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39" i="8"/>
  <c r="G40" i="8"/>
  <c r="G38" i="8"/>
  <c r="G36" i="8"/>
  <c r="G35" i="8"/>
  <c r="G34" i="8"/>
  <c r="G33" i="8"/>
  <c r="G32" i="8"/>
  <c r="G31" i="8"/>
  <c r="G30" i="8"/>
  <c r="G28" i="8"/>
  <c r="G25" i="8"/>
  <c r="G23" i="8"/>
  <c r="G21" i="8"/>
  <c r="H35" i="8"/>
  <c r="K35" i="8"/>
  <c r="J42" i="8"/>
  <c r="J44" i="8"/>
  <c r="J46" i="8"/>
  <c r="J47" i="8"/>
  <c r="J48" i="8"/>
  <c r="J49" i="8"/>
  <c r="K23" i="8"/>
  <c r="B332" i="6"/>
  <c r="B333" i="6" s="1"/>
  <c r="A332" i="6"/>
  <c r="A333" i="6" s="1"/>
  <c r="B61" i="6" l="1"/>
  <c r="B62" i="6" s="1"/>
  <c r="A61" i="6"/>
  <c r="A62" i="6" s="1"/>
  <c r="A307" i="6"/>
  <c r="A308" i="6" s="1"/>
  <c r="L158" i="6"/>
  <c r="L157" i="6"/>
  <c r="K158" i="6"/>
  <c r="K157" i="6"/>
  <c r="B282" i="6" l="1"/>
  <c r="B118" i="6" l="1"/>
  <c r="B119" i="6" s="1"/>
  <c r="B113" i="6"/>
  <c r="A118" i="6"/>
  <c r="A119" i="6" s="1"/>
  <c r="A113" i="6"/>
  <c r="A114" i="6" s="1"/>
  <c r="A115" i="6" s="1"/>
  <c r="A116" i="6" s="1"/>
  <c r="H54" i="8"/>
  <c r="H60" i="8"/>
  <c r="K59" i="8"/>
  <c r="H59" i="8"/>
  <c r="B114" i="6" l="1"/>
  <c r="B115" i="6" s="1"/>
  <c r="B116" i="6" s="1"/>
  <c r="B292" i="6" l="1"/>
  <c r="B293" i="6" s="1"/>
  <c r="A292" i="6"/>
  <c r="A293" i="6" s="1"/>
  <c r="H28" i="8" l="1"/>
  <c r="H25" i="8"/>
  <c r="L155" i="6" l="1"/>
  <c r="K155" i="6"/>
  <c r="L154" i="6"/>
  <c r="K154" i="6"/>
  <c r="L152" i="6"/>
  <c r="K152" i="6"/>
  <c r="L151" i="6"/>
  <c r="K151" i="6"/>
  <c r="L149" i="6"/>
  <c r="K149" i="6"/>
  <c r="L148" i="6"/>
  <c r="K148" i="6"/>
  <c r="K146" i="6"/>
  <c r="K145" i="6"/>
  <c r="L146" i="6"/>
  <c r="L145" i="6"/>
  <c r="J273" i="6"/>
  <c r="B31" i="6" l="1"/>
  <c r="B32" i="6" s="1"/>
  <c r="A31" i="6"/>
  <c r="A32" i="6" s="1"/>
  <c r="F8" i="6" l="1"/>
  <c r="B346" i="6" l="1"/>
  <c r="B347" i="6" s="1"/>
  <c r="B348" i="6" s="1"/>
  <c r="B341" i="6"/>
  <c r="B342" i="6" s="1"/>
  <c r="B343" i="6" s="1"/>
  <c r="B335" i="6"/>
  <c r="B336" i="6" s="1"/>
  <c r="B328" i="6"/>
  <c r="B329" i="6" s="1"/>
  <c r="B330" i="6" s="1"/>
  <c r="B324" i="6"/>
  <c r="B325" i="6" s="1"/>
  <c r="B321" i="6"/>
  <c r="B322" i="6" s="1"/>
  <c r="B316" i="6"/>
  <c r="B317" i="6" s="1"/>
  <c r="B318" i="6" s="1"/>
  <c r="B313" i="6"/>
  <c r="B314" i="6" s="1"/>
  <c r="B304" i="6"/>
  <c r="B305" i="6" s="1"/>
  <c r="B301" i="6"/>
  <c r="B302" i="6" s="1"/>
  <c r="B296" i="6"/>
  <c r="B297" i="6" s="1"/>
  <c r="B298" i="6" s="1"/>
  <c r="B299" i="6" s="1"/>
  <c r="B289" i="6"/>
  <c r="B290" i="6" s="1"/>
  <c r="B286" i="6"/>
  <c r="B287" i="6" s="1"/>
  <c r="B283" i="6"/>
  <c r="B284" i="6" s="1"/>
  <c r="B280" i="6"/>
  <c r="B281" i="6" s="1"/>
  <c r="B277" i="6"/>
  <c r="B278" i="6" s="1"/>
  <c r="B274" i="6"/>
  <c r="B275" i="6" s="1"/>
  <c r="B270" i="6"/>
  <c r="B271" i="6" s="1"/>
  <c r="B267" i="6"/>
  <c r="B268" i="6" s="1"/>
  <c r="B264" i="6"/>
  <c r="B265" i="6" s="1"/>
  <c r="B259" i="6"/>
  <c r="B260" i="6" s="1"/>
  <c r="B261" i="6" s="1"/>
  <c r="B262" i="6" s="1"/>
  <c r="B252" i="6"/>
  <c r="B253" i="6" s="1"/>
  <c r="B254" i="6" s="1"/>
  <c r="B255" i="6" s="1"/>
  <c r="B247" i="6"/>
  <c r="B248" i="6" s="1"/>
  <c r="B249" i="6" s="1"/>
  <c r="B250" i="6" s="1"/>
  <c r="B241" i="6"/>
  <c r="B242" i="6" s="1"/>
  <c r="B243" i="6" s="1"/>
  <c r="B244" i="6" s="1"/>
  <c r="B236" i="6"/>
  <c r="B237" i="6" s="1"/>
  <c r="B238" i="6" s="1"/>
  <c r="B239" i="6" s="1"/>
  <c r="B227" i="6"/>
  <c r="B228" i="6" s="1"/>
  <c r="B229" i="6" s="1"/>
  <c r="B224" i="6"/>
  <c r="B225" i="6" s="1"/>
  <c r="B221" i="6"/>
  <c r="B222" i="6" s="1"/>
  <c r="B218" i="6"/>
  <c r="B219" i="6" s="1"/>
  <c r="B215" i="6"/>
  <c r="B216" i="6" s="1"/>
  <c r="B212" i="6"/>
  <c r="B213" i="6" s="1"/>
  <c r="B209" i="6"/>
  <c r="B210" i="6" s="1"/>
  <c r="B206" i="6"/>
  <c r="B207" i="6" s="1"/>
  <c r="B203" i="6"/>
  <c r="B204" i="6" s="1"/>
  <c r="B198" i="6"/>
  <c r="B199" i="6" s="1"/>
  <c r="B200" i="6" s="1"/>
  <c r="A198" i="6"/>
  <c r="A199" i="6" s="1"/>
  <c r="A200" i="6" s="1"/>
  <c r="B193" i="6"/>
  <c r="B194" i="6" s="1"/>
  <c r="B195" i="6" s="1"/>
  <c r="B196" i="6" s="1"/>
  <c r="B190" i="6"/>
  <c r="B191" i="6" s="1"/>
  <c r="B187" i="6"/>
  <c r="B188" i="6" s="1"/>
  <c r="B182" i="6"/>
  <c r="B183" i="6" s="1"/>
  <c r="B184" i="6" s="1"/>
  <c r="B185" i="6" s="1"/>
  <c r="B177" i="6"/>
  <c r="B178" i="6" s="1"/>
  <c r="B179" i="6" s="1"/>
  <c r="B180" i="6" s="1"/>
  <c r="B172" i="6"/>
  <c r="B173" i="6" s="1"/>
  <c r="B174" i="6" s="1"/>
  <c r="B175" i="6" s="1"/>
  <c r="B167" i="6"/>
  <c r="B168" i="6" s="1"/>
  <c r="B169" i="6" s="1"/>
  <c r="B170" i="6" s="1"/>
  <c r="B163" i="6"/>
  <c r="B164" i="6" s="1"/>
  <c r="B160" i="6"/>
  <c r="B161" i="6" s="1"/>
  <c r="B157" i="6"/>
  <c r="B158" i="6" s="1"/>
  <c r="B154" i="6"/>
  <c r="B155" i="6" s="1"/>
  <c r="B151" i="6"/>
  <c r="B152" i="6" s="1"/>
  <c r="B148" i="6"/>
  <c r="B149" i="6" s="1"/>
  <c r="B145" i="6"/>
  <c r="B146" i="6" s="1"/>
  <c r="B142" i="6"/>
  <c r="B143" i="6" s="1"/>
  <c r="B136" i="6"/>
  <c r="B137" i="6" s="1"/>
  <c r="B138" i="6" s="1"/>
  <c r="B139" i="6" s="1"/>
  <c r="B140" i="6" s="1"/>
  <c r="B127" i="6"/>
  <c r="B128" i="6" s="1"/>
  <c r="B129" i="6" s="1"/>
  <c r="B130" i="6" s="1"/>
  <c r="B131" i="6" s="1"/>
  <c r="B132" i="6" s="1"/>
  <c r="B133" i="6" s="1"/>
  <c r="B124" i="6"/>
  <c r="B125" i="6" s="1"/>
  <c r="B121" i="6"/>
  <c r="B122" i="6" s="1"/>
  <c r="B110" i="6"/>
  <c r="B111" i="6" s="1"/>
  <c r="B107" i="6"/>
  <c r="B108" i="6" s="1"/>
  <c r="B104" i="6"/>
  <c r="B105" i="6" s="1"/>
  <c r="B99" i="6"/>
  <c r="B100" i="6" s="1"/>
  <c r="B101" i="6" s="1"/>
  <c r="B95" i="6"/>
  <c r="B96" i="6" s="1"/>
  <c r="B97" i="6" s="1"/>
  <c r="B91" i="6"/>
  <c r="B92" i="6" s="1"/>
  <c r="B93" i="6" s="1"/>
  <c r="B86" i="6"/>
  <c r="B87" i="6" s="1"/>
  <c r="B83" i="6"/>
  <c r="B84" i="6" s="1"/>
  <c r="B80" i="6"/>
  <c r="B81" i="6" s="1"/>
  <c r="B77" i="6"/>
  <c r="B78" i="6" s="1"/>
  <c r="B74" i="6"/>
  <c r="B75" i="6" s="1"/>
  <c r="B71" i="6"/>
  <c r="B72" i="6" s="1"/>
  <c r="B68" i="6"/>
  <c r="B69" i="6" s="1"/>
  <c r="B64" i="6"/>
  <c r="B65" i="6" s="1"/>
  <c r="B58" i="6"/>
  <c r="B55" i="6"/>
  <c r="B56" i="6" s="1"/>
  <c r="B51" i="6"/>
  <c r="B52" i="6" s="1"/>
  <c r="B48" i="6"/>
  <c r="B49" i="6" s="1"/>
  <c r="B45" i="6"/>
  <c r="B46" i="6" s="1"/>
  <c r="B42" i="6"/>
  <c r="B43" i="6" s="1"/>
  <c r="B35" i="6"/>
  <c r="B36" i="6" s="1"/>
  <c r="B37" i="6" s="1"/>
  <c r="B38" i="6" s="1"/>
  <c r="B39" i="6" s="1"/>
  <c r="B40" i="6" s="1"/>
  <c r="B22" i="6"/>
  <c r="B23" i="6" s="1"/>
  <c r="B19" i="6"/>
  <c r="B20" i="6" s="1"/>
  <c r="B16" i="6"/>
  <c r="B17" i="6" s="1"/>
  <c r="B13" i="6"/>
  <c r="B14" i="6" s="1"/>
  <c r="B9" i="6"/>
  <c r="B59" i="6" l="1"/>
  <c r="B10" i="6"/>
  <c r="A224" i="6"/>
  <c r="A225" i="6" s="1"/>
  <c r="A227" i="6" s="1"/>
  <c r="A228" i="6" s="1"/>
  <c r="A229" i="6" s="1"/>
  <c r="A71" i="6"/>
  <c r="A68" i="6"/>
  <c r="A69" i="6" s="1"/>
  <c r="A72" i="6" l="1"/>
  <c r="A74" i="6" s="1"/>
  <c r="A75" i="6" s="1"/>
  <c r="A77" i="6" s="1"/>
  <c r="A78" i="6" s="1"/>
  <c r="A80" i="6" s="1"/>
  <c r="A81" i="6" s="1"/>
  <c r="A83" i="6" s="1"/>
  <c r="A84" i="6" s="1"/>
  <c r="A86" i="6" s="1"/>
  <c r="A87" i="6" s="1"/>
  <c r="B11" i="6"/>
  <c r="A22" i="6" l="1"/>
  <c r="A23" i="6" s="1"/>
  <c r="K57" i="8" l="1"/>
  <c r="A215" i="6"/>
  <c r="A216" i="6" s="1"/>
  <c r="K32" i="8"/>
  <c r="A48" i="6"/>
  <c r="A49" i="6" s="1"/>
  <c r="A151" i="6" l="1"/>
  <c r="A152" i="6" s="1"/>
  <c r="A346" i="6"/>
  <c r="A347" i="6" s="1"/>
  <c r="A348" i="6" s="1"/>
  <c r="A341" i="6"/>
  <c r="A342" i="6" s="1"/>
  <c r="A343" i="6" s="1"/>
  <c r="A335" i="6"/>
  <c r="A336" i="6" s="1"/>
  <c r="A328" i="6"/>
  <c r="A329" i="6" s="1"/>
  <c r="A330" i="6" s="1"/>
  <c r="A324" i="6"/>
  <c r="A325" i="6" s="1"/>
  <c r="A321" i="6"/>
  <c r="A322" i="6" s="1"/>
  <c r="A316" i="6"/>
  <c r="A317" i="6" s="1"/>
  <c r="A318" i="6" s="1"/>
  <c r="A313" i="6"/>
  <c r="A314" i="6" s="1"/>
  <c r="A304" i="6"/>
  <c r="A305" i="6" s="1"/>
  <c r="A301" i="6"/>
  <c r="A302" i="6" s="1"/>
  <c r="A296" i="6"/>
  <c r="A297" i="6" s="1"/>
  <c r="A298" i="6" s="1"/>
  <c r="A299" i="6" s="1"/>
  <c r="A289" i="6"/>
  <c r="A290" i="6" s="1"/>
  <c r="A286" i="6"/>
  <c r="A287" i="6" s="1"/>
  <c r="A283" i="6"/>
  <c r="A284" i="6" s="1"/>
  <c r="A280" i="6"/>
  <c r="A281" i="6" s="1"/>
  <c r="A277" i="6"/>
  <c r="A278" i="6" s="1"/>
  <c r="A274" i="6"/>
  <c r="A275" i="6" s="1"/>
  <c r="A270" i="6"/>
  <c r="A271" i="6" s="1"/>
  <c r="A267" i="6"/>
  <c r="A268" i="6" s="1"/>
  <c r="A264" i="6"/>
  <c r="A265" i="6" s="1"/>
  <c r="A259" i="6"/>
  <c r="A260" i="6" s="1"/>
  <c r="A261" i="6" s="1"/>
  <c r="A262" i="6" s="1"/>
  <c r="A252" i="6"/>
  <c r="A253" i="6" s="1"/>
  <c r="A254" i="6" s="1"/>
  <c r="A255" i="6" s="1"/>
  <c r="A247" i="6"/>
  <c r="A248" i="6" s="1"/>
  <c r="A249" i="6" s="1"/>
  <c r="A250" i="6" s="1"/>
  <c r="A241" i="6"/>
  <c r="A242" i="6" s="1"/>
  <c r="A243" i="6" s="1"/>
  <c r="A244" i="6" s="1"/>
  <c r="A236" i="6"/>
  <c r="A237" i="6" s="1"/>
  <c r="A238" i="6" s="1"/>
  <c r="A239" i="6" s="1"/>
  <c r="A221" i="6"/>
  <c r="A222" i="6" s="1"/>
  <c r="A218" i="6"/>
  <c r="A219" i="6" s="1"/>
  <c r="A212" i="6"/>
  <c r="A213" i="6" s="1"/>
  <c r="A209" i="6"/>
  <c r="A210" i="6" s="1"/>
  <c r="A206" i="6"/>
  <c r="A207" i="6" s="1"/>
  <c r="A203" i="6"/>
  <c r="A204" i="6" s="1"/>
  <c r="A193" i="6"/>
  <c r="A194" i="6" s="1"/>
  <c r="A195" i="6" s="1"/>
  <c r="A196" i="6" s="1"/>
  <c r="A190" i="6"/>
  <c r="A191" i="6" s="1"/>
  <c r="A187" i="6"/>
  <c r="A188" i="6" s="1"/>
  <c r="A182" i="6"/>
  <c r="A183" i="6" s="1"/>
  <c r="A184" i="6" s="1"/>
  <c r="A185" i="6" s="1"/>
  <c r="A177" i="6"/>
  <c r="A178" i="6" s="1"/>
  <c r="A179" i="6" s="1"/>
  <c r="A180" i="6" s="1"/>
  <c r="A172" i="6"/>
  <c r="A173" i="6" s="1"/>
  <c r="A174" i="6" s="1"/>
  <c r="A175" i="6" s="1"/>
  <c r="A167" i="6"/>
  <c r="A168" i="6" s="1"/>
  <c r="A169" i="6" s="1"/>
  <c r="A170" i="6" s="1"/>
  <c r="A163" i="6"/>
  <c r="A164" i="6" s="1"/>
  <c r="A160" i="6"/>
  <c r="A161" i="6" s="1"/>
  <c r="A157" i="6"/>
  <c r="A158" i="6" s="1"/>
  <c r="A154" i="6"/>
  <c r="A155" i="6" s="1"/>
  <c r="A148" i="6"/>
  <c r="A149" i="6" s="1"/>
  <c r="A145" i="6"/>
  <c r="A146" i="6" s="1"/>
  <c r="A142" i="6"/>
  <c r="A143" i="6" s="1"/>
  <c r="A136" i="6"/>
  <c r="A137" i="6" s="1"/>
  <c r="A138" i="6" s="1"/>
  <c r="A139" i="6" s="1"/>
  <c r="A140" i="6" s="1"/>
  <c r="A127" i="6"/>
  <c r="A128" i="6" s="1"/>
  <c r="A129" i="6" s="1"/>
  <c r="A130" i="6" s="1"/>
  <c r="A131" i="6" s="1"/>
  <c r="A132" i="6" s="1"/>
  <c r="A133" i="6" s="1"/>
  <c r="A124" i="6"/>
  <c r="A125" i="6" s="1"/>
  <c r="A121" i="6"/>
  <c r="A122" i="6" s="1"/>
  <c r="A110" i="6"/>
  <c r="A111" i="6" s="1"/>
  <c r="A107" i="6"/>
  <c r="A108" i="6" s="1"/>
  <c r="A104" i="6"/>
  <c r="A105" i="6" s="1"/>
  <c r="A99" i="6"/>
  <c r="A100" i="6" s="1"/>
  <c r="A101" i="6" s="1"/>
  <c r="A95" i="6"/>
  <c r="A96" i="6" s="1"/>
  <c r="A97" i="6" s="1"/>
  <c r="A91" i="6"/>
  <c r="A92" i="6" s="1"/>
  <c r="A93" i="6" s="1"/>
  <c r="A64" i="6"/>
  <c r="A65" i="6" s="1"/>
  <c r="A58" i="6"/>
  <c r="A59" i="6" s="1"/>
  <c r="A55" i="6"/>
  <c r="A56" i="6" s="1"/>
  <c r="A51" i="6"/>
  <c r="A52" i="6" s="1"/>
  <c r="A45" i="6"/>
  <c r="A46" i="6" s="1"/>
  <c r="A42" i="6"/>
  <c r="A43" i="6" s="1"/>
  <c r="A35" i="6"/>
  <c r="A36" i="6" s="1"/>
  <c r="A37" i="6" s="1"/>
  <c r="A38" i="6" s="1"/>
  <c r="A39" i="6" s="1"/>
  <c r="A40" i="6" s="1"/>
  <c r="A19" i="6"/>
  <c r="A20" i="6" s="1"/>
  <c r="A16" i="6"/>
  <c r="A17" i="6" s="1"/>
  <c r="A13" i="6"/>
  <c r="A14" i="6" s="1"/>
  <c r="A9" i="6"/>
  <c r="A10" i="6" l="1"/>
  <c r="A11" i="6" l="1"/>
  <c r="H21" i="8" l="1"/>
  <c r="K56" i="8" l="1"/>
  <c r="K34" i="8"/>
  <c r="K33" i="8"/>
  <c r="C17" i="8"/>
  <c r="H63" i="8" l="1"/>
  <c r="H58" i="8"/>
  <c r="H57" i="8"/>
  <c r="H56" i="8"/>
  <c r="H55" i="8"/>
  <c r="C55" i="8"/>
  <c r="H53" i="8"/>
  <c r="H51" i="8"/>
  <c r="H50" i="8"/>
  <c r="C50" i="8"/>
  <c r="H49" i="8"/>
  <c r="H48" i="8"/>
  <c r="H47" i="8"/>
  <c r="H46" i="8"/>
  <c r="H45" i="8"/>
  <c r="H44" i="8"/>
  <c r="H43" i="8"/>
  <c r="H42" i="8"/>
  <c r="H41" i="8"/>
  <c r="H40" i="8"/>
  <c r="H39" i="8"/>
  <c r="H38" i="8"/>
  <c r="H36" i="8"/>
  <c r="H34" i="8"/>
  <c r="H33" i="8"/>
  <c r="C33" i="8"/>
  <c r="H32" i="8"/>
  <c r="H31" i="8"/>
  <c r="H30" i="8"/>
  <c r="H29" i="8"/>
  <c r="C29" i="8"/>
  <c r="H23" i="8"/>
  <c r="C21" i="8"/>
  <c r="E6" i="8"/>
  <c r="C6" i="8"/>
  <c r="C5" i="8"/>
  <c r="E22" i="8" l="1"/>
  <c r="E61" i="8"/>
  <c r="E27" i="8"/>
  <c r="E26" i="8"/>
  <c r="C10" i="8"/>
  <c r="E35" i="8"/>
  <c r="E28" i="8"/>
  <c r="O8" i="8"/>
  <c r="E54" i="8"/>
  <c r="E39" i="8"/>
  <c r="E60" i="8"/>
  <c r="E59" i="8"/>
  <c r="E25" i="8"/>
  <c r="E32" i="8"/>
  <c r="E21" i="8"/>
  <c r="F45" i="8"/>
  <c r="E30" i="8"/>
  <c r="F42" i="8"/>
  <c r="F39" i="8"/>
  <c r="F48" i="8"/>
  <c r="E38" i="8"/>
  <c r="E34" i="8"/>
  <c r="E29" i="8"/>
  <c r="E23" i="8"/>
  <c r="E41" i="8"/>
  <c r="L42" i="8" s="1"/>
  <c r="F41" i="8"/>
  <c r="E43" i="8"/>
  <c r="F43" i="8"/>
  <c r="E45" i="8"/>
  <c r="L46" i="8" s="1"/>
  <c r="E62" i="8"/>
  <c r="E56" i="8"/>
  <c r="E53" i="8"/>
  <c r="E52" i="8"/>
  <c r="E63" i="8"/>
  <c r="E55" i="8"/>
  <c r="E58" i="8"/>
  <c r="E57" i="8"/>
  <c r="F46" i="8"/>
  <c r="F49" i="8"/>
  <c r="E51" i="8"/>
  <c r="E50" i="8"/>
  <c r="F47" i="8"/>
  <c r="F44" i="8"/>
  <c r="E36" i="8"/>
  <c r="F40" i="8"/>
  <c r="E33" i="8"/>
  <c r="C9" i="8" l="1"/>
  <c r="L40" i="8"/>
  <c r="L39" i="8"/>
  <c r="L44" i="8"/>
  <c r="L43" i="8"/>
  <c r="L49" i="8"/>
  <c r="L48" i="8"/>
  <c r="L47" i="8"/>
  <c r="L45" i="8"/>
  <c r="L41" i="8"/>
  <c r="G45" i="6"/>
  <c r="E31" i="8" s="1"/>
  <c r="G38" i="6"/>
  <c r="G20" i="6"/>
  <c r="G19" i="6"/>
  <c r="E8" i="6"/>
  <c r="E24" i="8" l="1"/>
  <c r="G24" i="8"/>
  <c r="E9" i="6"/>
  <c r="G9" i="6" s="1"/>
  <c r="F9" i="6"/>
  <c r="L31" i="8"/>
  <c r="M31" i="8" s="1"/>
  <c r="M21" i="8"/>
  <c r="G8" i="6"/>
  <c r="D22" i="8" s="1"/>
  <c r="J22" i="8" s="1"/>
  <c r="E10" i="6" l="1"/>
  <c r="G10" i="6" s="1"/>
  <c r="F10" i="6"/>
  <c r="M37" i="8"/>
  <c r="D21" i="8"/>
  <c r="J21" i="8" s="1"/>
  <c r="E11" i="6" l="1"/>
  <c r="E12" i="6" s="1"/>
  <c r="F11" i="6"/>
  <c r="G11" i="6" l="1"/>
  <c r="F12" i="6"/>
  <c r="F13" i="6" s="1"/>
  <c r="E13" i="6"/>
  <c r="G12" i="6" l="1"/>
  <c r="D23" i="8" s="1"/>
  <c r="J23" i="8" s="1"/>
  <c r="F14" i="6"/>
  <c r="G7" i="6" l="1"/>
  <c r="B21" i="8" l="1"/>
  <c r="G13" i="6" l="1"/>
  <c r="E14" i="6"/>
  <c r="F15" i="6" s="1"/>
  <c r="G14" i="6" l="1"/>
  <c r="E15" i="6"/>
  <c r="F16" i="6" s="1"/>
  <c r="I34" i="6"/>
  <c r="G29" i="8" l="1"/>
  <c r="G15" i="6"/>
  <c r="E16" i="6"/>
  <c r="G16" i="6" s="1"/>
  <c r="F17" i="6" l="1"/>
  <c r="E17" i="6"/>
  <c r="F18" i="6" l="1"/>
  <c r="G17" i="6"/>
  <c r="E18" i="6"/>
  <c r="E19" i="6" l="1"/>
  <c r="F19" i="6"/>
  <c r="G18" i="6"/>
  <c r="D24" i="8" l="1"/>
  <c r="J24" i="8" s="1"/>
  <c r="F20" i="6"/>
  <c r="E20" i="6"/>
  <c r="F21" i="6" l="1"/>
  <c r="E21" i="6"/>
  <c r="E22" i="6" l="1"/>
  <c r="G21" i="6"/>
  <c r="F22" i="6"/>
  <c r="F23" i="6" s="1"/>
  <c r="D25" i="8" l="1"/>
  <c r="J25" i="8" s="1"/>
  <c r="E23" i="6"/>
  <c r="G22" i="6"/>
  <c r="F24" i="6" l="1"/>
  <c r="E24" i="6"/>
  <c r="E27" i="6"/>
  <c r="G27" i="6" s="1"/>
  <c r="E33" i="6"/>
  <c r="G23" i="6"/>
  <c r="F28" i="6" l="1"/>
  <c r="F25" i="6"/>
  <c r="E25" i="6"/>
  <c r="G24" i="6"/>
  <c r="G33" i="6"/>
  <c r="E34" i="6"/>
  <c r="E28" i="6"/>
  <c r="D26" i="8" l="1"/>
  <c r="J26" i="8" s="1"/>
  <c r="F26" i="6"/>
  <c r="E26" i="6"/>
  <c r="G26" i="6" s="1"/>
  <c r="G25" i="6"/>
  <c r="E35" i="6"/>
  <c r="E36" i="6" s="1"/>
  <c r="E37" i="6" s="1"/>
  <c r="G37" i="6" s="1"/>
  <c r="B29" i="8"/>
  <c r="D27" i="8"/>
  <c r="J27" i="8" s="1"/>
  <c r="E29" i="6"/>
  <c r="G28" i="6"/>
  <c r="F29" i="6"/>
  <c r="E38" i="6"/>
  <c r="F30" i="6" l="1"/>
  <c r="E30" i="6"/>
  <c r="F31" i="6" s="1"/>
  <c r="G29" i="6"/>
  <c r="E39" i="6"/>
  <c r="E40" i="6" s="1"/>
  <c r="E41" i="6" s="1"/>
  <c r="E42" i="6" s="1"/>
  <c r="E43" i="6" s="1"/>
  <c r="G42" i="6" l="1"/>
  <c r="E31" i="6"/>
  <c r="G30" i="6"/>
  <c r="E44" i="6"/>
  <c r="G43" i="6"/>
  <c r="D28" i="8" l="1"/>
  <c r="J28" i="8" s="1"/>
  <c r="E32" i="6"/>
  <c r="G31" i="6"/>
  <c r="F32" i="6"/>
  <c r="E45" i="6"/>
  <c r="F33" i="6" l="1"/>
  <c r="G32" i="6"/>
  <c r="F34" i="6"/>
  <c r="E46" i="6"/>
  <c r="E47" i="6" s="1"/>
  <c r="F35" i="6" l="1"/>
  <c r="F36" i="6" s="1"/>
  <c r="F37" i="6" s="1"/>
  <c r="F38" i="6" s="1"/>
  <c r="F39" i="6" s="1"/>
  <c r="F40" i="6" s="1"/>
  <c r="F41" i="6" s="1"/>
  <c r="G34" i="6"/>
  <c r="E48" i="6"/>
  <c r="D29" i="8" l="1"/>
  <c r="J29" i="8" s="1"/>
  <c r="F42" i="6"/>
  <c r="F43" i="6" s="1"/>
  <c r="F44" i="6" s="1"/>
  <c r="G41" i="6"/>
  <c r="G48" i="6"/>
  <c r="E49" i="6"/>
  <c r="D30" i="8" l="1"/>
  <c r="J30" i="8" s="1"/>
  <c r="F45" i="6"/>
  <c r="F46" i="6" s="1"/>
  <c r="F47" i="6" s="1"/>
  <c r="G44" i="6"/>
  <c r="G49" i="6"/>
  <c r="E50" i="6"/>
  <c r="F48" i="6" l="1"/>
  <c r="F49" i="6" s="1"/>
  <c r="F50" i="6" s="1"/>
  <c r="F51" i="6" s="1"/>
  <c r="G47" i="6"/>
  <c r="D31" i="8"/>
  <c r="J31" i="8" s="1"/>
  <c r="E51" i="6"/>
  <c r="G50" i="6" l="1"/>
  <c r="D32" i="8" s="1"/>
  <c r="J32" i="8" s="1"/>
  <c r="F52" i="6"/>
  <c r="E52" i="6"/>
  <c r="G51" i="6"/>
  <c r="F53" i="6" l="1"/>
  <c r="E53" i="6"/>
  <c r="F54" i="6" s="1"/>
  <c r="G52" i="6"/>
  <c r="G53" i="6" l="1"/>
  <c r="E54" i="6"/>
  <c r="F55" i="6" s="1"/>
  <c r="G54" i="6" l="1"/>
  <c r="E55" i="6"/>
  <c r="F56" i="6" s="1"/>
  <c r="B33" i="8"/>
  <c r="G55" i="6" l="1"/>
  <c r="E56" i="6"/>
  <c r="F57" i="6" s="1"/>
  <c r="D33" i="8"/>
  <c r="J33" i="8" s="1"/>
  <c r="G56" i="6" l="1"/>
  <c r="E57" i="6"/>
  <c r="F58" i="6" s="1"/>
  <c r="G57" i="6" l="1"/>
  <c r="E58" i="6"/>
  <c r="G58" i="6" s="1"/>
  <c r="F59" i="6" l="1"/>
  <c r="E59" i="6"/>
  <c r="D34" i="8"/>
  <c r="J34" i="8" s="1"/>
  <c r="F60" i="6" l="1"/>
  <c r="G59" i="6"/>
  <c r="E60" i="6"/>
  <c r="F61" i="6" l="1"/>
  <c r="G60" i="6"/>
  <c r="E61" i="6"/>
  <c r="F62" i="6" l="1"/>
  <c r="D35" i="8"/>
  <c r="J35" i="8" s="1"/>
  <c r="G61" i="6"/>
  <c r="E62" i="6"/>
  <c r="F63" i="6" l="1"/>
  <c r="G62" i="6"/>
  <c r="E63" i="6"/>
  <c r="F64" i="6" l="1"/>
  <c r="G63" i="6"/>
  <c r="E64" i="6"/>
  <c r="F65" i="6" s="1"/>
  <c r="D36" i="8" l="1"/>
  <c r="J36" i="8" s="1"/>
  <c r="E65" i="6"/>
  <c r="F66" i="6" s="1"/>
  <c r="G64" i="6"/>
  <c r="E66" i="6" l="1"/>
  <c r="G65" i="6"/>
  <c r="G66" i="6" l="1"/>
  <c r="F67" i="6"/>
  <c r="E67" i="6"/>
  <c r="E68" i="6" l="1"/>
  <c r="G67" i="6"/>
  <c r="F68" i="6"/>
  <c r="G68" i="6" l="1"/>
  <c r="E69" i="6"/>
  <c r="F69" i="6"/>
  <c r="G69" i="6" l="1"/>
  <c r="F70" i="6"/>
  <c r="E70" i="6"/>
  <c r="F71" i="6" l="1"/>
  <c r="E71" i="6"/>
  <c r="G70" i="6"/>
  <c r="F72" i="6" l="1"/>
  <c r="E72" i="6"/>
  <c r="G71" i="6"/>
  <c r="G72" i="6" l="1"/>
  <c r="F73" i="6"/>
  <c r="E73" i="6"/>
  <c r="G73" i="6" l="1"/>
  <c r="F74" i="6"/>
  <c r="E74" i="6"/>
  <c r="G74" i="6" l="1"/>
  <c r="F75" i="6"/>
  <c r="E75" i="6"/>
  <c r="E76" i="6" l="1"/>
  <c r="G75" i="6"/>
  <c r="F76" i="6"/>
  <c r="F77" i="6" l="1"/>
  <c r="E77" i="6"/>
  <c r="G76" i="6"/>
  <c r="G77" i="6" l="1"/>
  <c r="F78" i="6"/>
  <c r="E78" i="6"/>
  <c r="G78" i="6" l="1"/>
  <c r="E79" i="6"/>
  <c r="F79" i="6"/>
  <c r="E80" i="6" l="1"/>
  <c r="F80" i="6"/>
  <c r="G79" i="6"/>
  <c r="E81" i="6" l="1"/>
  <c r="G80" i="6"/>
  <c r="F81" i="6"/>
  <c r="E82" i="6" l="1"/>
  <c r="G81" i="6"/>
  <c r="F82" i="6"/>
  <c r="E83" i="6" l="1"/>
  <c r="G82" i="6"/>
  <c r="F83" i="6"/>
  <c r="E84" i="6" l="1"/>
  <c r="G83" i="6"/>
  <c r="F84" i="6"/>
  <c r="E85" i="6" l="1"/>
  <c r="F85" i="6"/>
  <c r="G84" i="6"/>
  <c r="E86" i="6" l="1"/>
  <c r="G85" i="6"/>
  <c r="F86" i="6"/>
  <c r="E87" i="6" l="1"/>
  <c r="F87" i="6"/>
  <c r="F88" i="6" s="1"/>
  <c r="G86" i="6"/>
  <c r="G87" i="6" l="1"/>
  <c r="E88" i="6"/>
  <c r="F89" i="6" s="1"/>
  <c r="E89" i="6" l="1"/>
  <c r="F90" i="6" s="1"/>
  <c r="E90" i="6" l="1"/>
  <c r="F91" i="6" s="1"/>
  <c r="G89" i="6"/>
  <c r="E91" i="6" l="1"/>
  <c r="F92" i="6" s="1"/>
  <c r="G90" i="6"/>
  <c r="G91" i="6" l="1"/>
  <c r="E92" i="6"/>
  <c r="F93" i="6" s="1"/>
  <c r="E93" i="6" l="1"/>
  <c r="G92" i="6"/>
  <c r="F94" i="6" l="1"/>
  <c r="E94" i="6"/>
  <c r="G93" i="6"/>
  <c r="F95" i="6" l="1"/>
  <c r="G94" i="6"/>
  <c r="E95" i="6"/>
  <c r="D38" i="8" l="1"/>
  <c r="J38" i="8" s="1"/>
  <c r="F96" i="6"/>
  <c r="G95" i="6"/>
  <c r="E96" i="6"/>
  <c r="F97" i="6" l="1"/>
  <c r="E97" i="6"/>
  <c r="G96" i="6"/>
  <c r="F98" i="6" l="1"/>
  <c r="G97" i="6"/>
  <c r="E98" i="6"/>
  <c r="F99" i="6" l="1"/>
  <c r="G98" i="6"/>
  <c r="E99" i="6"/>
  <c r="F100" i="6" l="1"/>
  <c r="G99" i="6"/>
  <c r="E100" i="6"/>
  <c r="F101" i="6" l="1"/>
  <c r="G100" i="6"/>
  <c r="E101" i="6"/>
  <c r="F102" i="6" l="1"/>
  <c r="G101" i="6"/>
  <c r="E102" i="6"/>
  <c r="G102" i="6" s="1"/>
  <c r="B39" i="8" l="1"/>
  <c r="F103" i="6"/>
  <c r="E103" i="6"/>
  <c r="F104" i="6" l="1"/>
  <c r="G103" i="6"/>
  <c r="E104" i="6"/>
  <c r="F105" i="6" l="1"/>
  <c r="E105" i="6"/>
  <c r="G104" i="6"/>
  <c r="F106" i="6" l="1"/>
  <c r="G105" i="6"/>
  <c r="E106" i="6"/>
  <c r="F107" i="6" l="1"/>
  <c r="E107" i="6"/>
  <c r="G106" i="6"/>
  <c r="F108" i="6" l="1"/>
  <c r="G107" i="6"/>
  <c r="E108" i="6"/>
  <c r="F109" i="6" l="1"/>
  <c r="E109" i="6"/>
  <c r="F110" i="6" s="1"/>
  <c r="G108" i="6"/>
  <c r="E110" i="6" l="1"/>
  <c r="F111" i="6" s="1"/>
  <c r="G109" i="6"/>
  <c r="D39" i="8" l="1"/>
  <c r="E111" i="6"/>
  <c r="F112" i="6" s="1"/>
  <c r="G110" i="6"/>
  <c r="J39" i="8" l="1"/>
  <c r="J40" i="8"/>
  <c r="E112" i="6"/>
  <c r="F113" i="6" s="1"/>
  <c r="E120" i="6"/>
  <c r="G111" i="6"/>
  <c r="E121" i="6" l="1"/>
  <c r="E113" i="6"/>
  <c r="F114" i="6" s="1"/>
  <c r="G112" i="6"/>
  <c r="E114" i="6" l="1"/>
  <c r="F115" i="6" s="1"/>
  <c r="G113" i="6"/>
  <c r="E122" i="6"/>
  <c r="E123" i="6" l="1"/>
  <c r="E115" i="6"/>
  <c r="F116" i="6" s="1"/>
  <c r="G114" i="6"/>
  <c r="G115" i="6" l="1"/>
  <c r="E116" i="6"/>
  <c r="F117" i="6" s="1"/>
  <c r="E124" i="6"/>
  <c r="E125" i="6" s="1"/>
  <c r="E126" i="6" s="1"/>
  <c r="E127" i="6" l="1"/>
  <c r="E128" i="6" s="1"/>
  <c r="E129" i="6" s="1"/>
  <c r="E130" i="6" s="1"/>
  <c r="G116" i="6"/>
  <c r="E117" i="6"/>
  <c r="F118" i="6" s="1"/>
  <c r="E118" i="6" l="1"/>
  <c r="F119" i="6" s="1"/>
  <c r="G117" i="6"/>
  <c r="E131" i="6"/>
  <c r="E132" i="6" l="1"/>
  <c r="G132" i="6" s="1"/>
  <c r="E119" i="6"/>
  <c r="F120" i="6" s="1"/>
  <c r="F121" i="6" s="1"/>
  <c r="F122" i="6" s="1"/>
  <c r="F123" i="6" s="1"/>
  <c r="F124" i="6" s="1"/>
  <c r="F125" i="6" s="1"/>
  <c r="F126" i="6" s="1"/>
  <c r="F127" i="6" s="1"/>
  <c r="F128" i="6" s="1"/>
  <c r="F129" i="6" s="1"/>
  <c r="F130" i="6" s="1"/>
  <c r="F131" i="6" s="1"/>
  <c r="F132" i="6" s="1"/>
  <c r="F133" i="6" s="1"/>
  <c r="G118" i="6"/>
  <c r="G119" i="6" l="1"/>
  <c r="G120" i="6"/>
  <c r="E133" i="6"/>
  <c r="E134" i="6" l="1"/>
  <c r="E135" i="6" s="1"/>
  <c r="G133" i="6"/>
  <c r="F134" i="6"/>
  <c r="G121" i="6"/>
  <c r="G122" i="6"/>
  <c r="D41" i="8"/>
  <c r="J41" i="8" s="1"/>
  <c r="F135" i="6" l="1"/>
  <c r="F136" i="6" s="1"/>
  <c r="G134" i="6"/>
  <c r="E136" i="6"/>
  <c r="G123" i="6"/>
  <c r="F137" i="6" l="1"/>
  <c r="G135" i="6"/>
  <c r="E137" i="6"/>
  <c r="G136" i="6"/>
  <c r="E138" i="6" l="1"/>
  <c r="G137" i="6"/>
  <c r="F138" i="6"/>
  <c r="G124" i="6"/>
  <c r="D43" i="8"/>
  <c r="J43" i="8" s="1"/>
  <c r="F139" i="6" l="1"/>
  <c r="G138" i="6"/>
  <c r="E139" i="6"/>
  <c r="G125" i="6"/>
  <c r="F140" i="6" l="1"/>
  <c r="E140" i="6"/>
  <c r="G140" i="6" s="1"/>
  <c r="G139" i="6"/>
  <c r="G126" i="6"/>
  <c r="E141" i="6" l="1"/>
  <c r="F141" i="6"/>
  <c r="G141" i="6" s="1"/>
  <c r="G127" i="6"/>
  <c r="D45" i="8"/>
  <c r="J45" i="8" s="1"/>
  <c r="E142" i="6"/>
  <c r="F142" i="6" l="1"/>
  <c r="F143" i="6" s="1"/>
  <c r="G128" i="6"/>
  <c r="E143" i="6"/>
  <c r="G142" i="6"/>
  <c r="F144" i="6" l="1"/>
  <c r="G129" i="6"/>
  <c r="G143" i="6"/>
  <c r="E144" i="6"/>
  <c r="F145" i="6" l="1"/>
  <c r="G144" i="6"/>
  <c r="G130" i="6"/>
  <c r="E145" i="6"/>
  <c r="G145" i="6" s="1"/>
  <c r="F146" i="6" l="1"/>
  <c r="G131" i="6"/>
  <c r="E146" i="6"/>
  <c r="G146" i="6" s="1"/>
  <c r="F147" i="6" l="1"/>
  <c r="E147" i="6"/>
  <c r="F148" i="6" l="1"/>
  <c r="G147" i="6"/>
  <c r="E148" i="6"/>
  <c r="G148" i="6" s="1"/>
  <c r="F149" i="6" l="1"/>
  <c r="E149" i="6"/>
  <c r="F150" i="6" l="1"/>
  <c r="G149" i="6"/>
  <c r="E150" i="6"/>
  <c r="F151" i="6" l="1"/>
  <c r="E151" i="6"/>
  <c r="G150" i="6"/>
  <c r="F152" i="6" l="1"/>
  <c r="G151" i="6"/>
  <c r="E152" i="6"/>
  <c r="F153" i="6" l="1"/>
  <c r="E153" i="6"/>
  <c r="G152" i="6"/>
  <c r="F154" i="6" l="1"/>
  <c r="G153" i="6"/>
  <c r="E154" i="6"/>
  <c r="F155" i="6" s="1"/>
  <c r="E155" i="6" l="1"/>
  <c r="F156" i="6" s="1"/>
  <c r="G154" i="6"/>
  <c r="E156" i="6" l="1"/>
  <c r="F157" i="6" s="1"/>
  <c r="G155" i="6"/>
  <c r="E157" i="6" l="1"/>
  <c r="F158" i="6" s="1"/>
  <c r="G156" i="6"/>
  <c r="G157" i="6" l="1"/>
  <c r="E158" i="6"/>
  <c r="F159" i="6" s="1"/>
  <c r="E159" i="6" l="1"/>
  <c r="F160" i="6" s="1"/>
  <c r="G158" i="6"/>
  <c r="E160" i="6" l="1"/>
  <c r="F161" i="6" s="1"/>
  <c r="G159" i="6"/>
  <c r="E161" i="6" l="1"/>
  <c r="F162" i="6" s="1"/>
  <c r="G160" i="6"/>
  <c r="G161" i="6" l="1"/>
  <c r="E162" i="6"/>
  <c r="F163" i="6" s="1"/>
  <c r="G162" i="6" l="1"/>
  <c r="E163" i="6"/>
  <c r="F164" i="6" s="1"/>
  <c r="E164" i="6" l="1"/>
  <c r="F165" i="6" s="1"/>
  <c r="G163" i="6"/>
  <c r="G164" i="6" l="1"/>
  <c r="F166" i="6"/>
  <c r="F167" i="6" l="1"/>
  <c r="G166" i="6" l="1"/>
  <c r="E167" i="6"/>
  <c r="F168" i="6" s="1"/>
  <c r="B50" i="8"/>
  <c r="G167" i="6" l="1"/>
  <c r="E168" i="6"/>
  <c r="F169" i="6" s="1"/>
  <c r="D50" i="8"/>
  <c r="J50" i="8" s="1"/>
  <c r="E169" i="6" l="1"/>
  <c r="F170" i="6" s="1"/>
  <c r="G168" i="6"/>
  <c r="E170" i="6" l="1"/>
  <c r="F171" i="6" s="1"/>
  <c r="G169" i="6"/>
  <c r="G170" i="6" l="1"/>
  <c r="E171" i="6"/>
  <c r="F172" i="6" s="1"/>
  <c r="G171" i="6" l="1"/>
  <c r="E172" i="6"/>
  <c r="F173" i="6" s="1"/>
  <c r="G172" i="6" l="1"/>
  <c r="E173" i="6"/>
  <c r="F174" i="6" s="1"/>
  <c r="D51" i="8"/>
  <c r="J51" i="8" s="1"/>
  <c r="G173" i="6" l="1"/>
  <c r="E174" i="6"/>
  <c r="F175" i="6" s="1"/>
  <c r="E175" i="6" l="1"/>
  <c r="G174" i="6"/>
  <c r="F176" i="6" l="1"/>
  <c r="E176" i="6"/>
  <c r="G175" i="6"/>
  <c r="F177" i="6" l="1"/>
  <c r="E177" i="6"/>
  <c r="G176" i="6"/>
  <c r="D52" i="8" l="1"/>
  <c r="J52" i="8" s="1"/>
  <c r="F178" i="6"/>
  <c r="E178" i="6"/>
  <c r="G177" i="6"/>
  <c r="F179" i="6" l="1"/>
  <c r="E179" i="6"/>
  <c r="G178" i="6"/>
  <c r="F180" i="6" l="1"/>
  <c r="G179" i="6"/>
  <c r="E180" i="6"/>
  <c r="F181" i="6" l="1"/>
  <c r="G180" i="6"/>
  <c r="E181" i="6"/>
  <c r="F182" i="6" l="1"/>
  <c r="E182" i="6"/>
  <c r="G181" i="6"/>
  <c r="F183" i="6" l="1"/>
  <c r="G182" i="6"/>
  <c r="E183" i="6"/>
  <c r="F184" i="6" l="1"/>
  <c r="G183" i="6"/>
  <c r="E184" i="6"/>
  <c r="F185" i="6" l="1"/>
  <c r="G184" i="6"/>
  <c r="E185" i="6"/>
  <c r="F186" i="6" l="1"/>
  <c r="G185" i="6"/>
  <c r="E186" i="6"/>
  <c r="F187" i="6" l="1"/>
  <c r="E187" i="6"/>
  <c r="G186" i="6"/>
  <c r="F188" i="6" l="1"/>
  <c r="G187" i="6"/>
  <c r="E188" i="6"/>
  <c r="F189" i="6" l="1"/>
  <c r="E189" i="6"/>
  <c r="G188" i="6"/>
  <c r="F190" i="6" l="1"/>
  <c r="E190" i="6"/>
  <c r="G189" i="6"/>
  <c r="F191" i="6" l="1"/>
  <c r="E191" i="6"/>
  <c r="G190" i="6"/>
  <c r="F192" i="6" l="1"/>
  <c r="E192" i="6"/>
  <c r="G191" i="6"/>
  <c r="F193" i="6" l="1"/>
  <c r="G192" i="6"/>
  <c r="E193" i="6"/>
  <c r="F194" i="6" l="1"/>
  <c r="G193" i="6"/>
  <c r="E194" i="6"/>
  <c r="D53" i="8"/>
  <c r="J53" i="8" s="1"/>
  <c r="F195" i="6" l="1"/>
  <c r="G194" i="6"/>
  <c r="E195" i="6"/>
  <c r="F196" i="6" l="1"/>
  <c r="G195" i="6"/>
  <c r="E196" i="6"/>
  <c r="F197" i="6" l="1"/>
  <c r="E197" i="6"/>
  <c r="F198" i="6" s="1"/>
  <c r="G196" i="6"/>
  <c r="E198" i="6" l="1"/>
  <c r="F199" i="6" s="1"/>
  <c r="G197" i="6"/>
  <c r="D54" i="8" l="1"/>
  <c r="J54" i="8" s="1"/>
  <c r="E199" i="6"/>
  <c r="F200" i="6" s="1"/>
  <c r="G198" i="6"/>
  <c r="G199" i="6" l="1"/>
  <c r="E200" i="6"/>
  <c r="F201" i="6" s="1"/>
  <c r="G200" i="6" l="1"/>
  <c r="E201" i="6"/>
  <c r="F202" i="6" s="1"/>
  <c r="G201" i="6" l="1"/>
  <c r="E202" i="6"/>
  <c r="F203" i="6" s="1"/>
  <c r="G202" i="6" l="1"/>
  <c r="E203" i="6"/>
  <c r="F204" i="6" s="1"/>
  <c r="B55" i="8"/>
  <c r="G203" i="6" l="1"/>
  <c r="E204" i="6"/>
  <c r="F205" i="6" s="1"/>
  <c r="D55" i="8"/>
  <c r="J55" i="8" s="1"/>
  <c r="G204" i="6" l="1"/>
  <c r="E205" i="6"/>
  <c r="F206" i="6" s="1"/>
  <c r="G205" i="6" l="1"/>
  <c r="E206" i="6"/>
  <c r="F207" i="6" s="1"/>
  <c r="E207" i="6" l="1"/>
  <c r="G206" i="6"/>
  <c r="D56" i="8"/>
  <c r="J56" i="8" s="1"/>
  <c r="F208" i="6" l="1"/>
  <c r="G207" i="6"/>
  <c r="E208" i="6"/>
  <c r="F209" i="6" l="1"/>
  <c r="G208" i="6"/>
  <c r="E209" i="6"/>
  <c r="F210" i="6" l="1"/>
  <c r="E210" i="6"/>
  <c r="G209" i="6"/>
  <c r="F211" i="6" l="1"/>
  <c r="G210" i="6"/>
  <c r="E211" i="6"/>
  <c r="F212" i="6" l="1"/>
  <c r="E212" i="6"/>
  <c r="G211" i="6"/>
  <c r="F213" i="6" l="1"/>
  <c r="G212" i="6"/>
  <c r="E213" i="6"/>
  <c r="F214" i="6" l="1"/>
  <c r="E214" i="6"/>
  <c r="G213" i="6"/>
  <c r="F215" i="6" l="1"/>
  <c r="E215" i="6"/>
  <c r="G214" i="6"/>
  <c r="F216" i="6" l="1"/>
  <c r="G215" i="6"/>
  <c r="E216" i="6"/>
  <c r="F217" i="6" l="1"/>
  <c r="G216" i="6"/>
  <c r="E217" i="6"/>
  <c r="F218" i="6" l="1"/>
  <c r="E218" i="6"/>
  <c r="F219" i="6" s="1"/>
  <c r="G217" i="6"/>
  <c r="D57" i="8" l="1"/>
  <c r="J57" i="8" s="1"/>
  <c r="E219" i="6"/>
  <c r="F220" i="6" s="1"/>
  <c r="G218" i="6"/>
  <c r="E220" i="6" l="1"/>
  <c r="F221" i="6" s="1"/>
  <c r="G219" i="6"/>
  <c r="E221" i="6" l="1"/>
  <c r="F222" i="6" s="1"/>
  <c r="G220" i="6"/>
  <c r="D58" i="8" l="1"/>
  <c r="J58" i="8" s="1"/>
  <c r="E222" i="6"/>
  <c r="F223" i="6" s="1"/>
  <c r="G221" i="6"/>
  <c r="E223" i="6" l="1"/>
  <c r="F224" i="6" s="1"/>
  <c r="G222" i="6"/>
  <c r="E224" i="6" l="1"/>
  <c r="F225" i="6" s="1"/>
  <c r="G223" i="6"/>
  <c r="D59" i="8" l="1"/>
  <c r="J59" i="8" s="1"/>
  <c r="G224" i="6"/>
  <c r="E225" i="6"/>
  <c r="F226" i="6" s="1"/>
  <c r="E226" i="6" l="1"/>
  <c r="F227" i="6" s="1"/>
  <c r="G225" i="6"/>
  <c r="E227" i="6" l="1"/>
  <c r="F228" i="6" s="1"/>
  <c r="G226" i="6"/>
  <c r="D60" i="8" l="1"/>
  <c r="J60" i="8" s="1"/>
  <c r="E228" i="6"/>
  <c r="F229" i="6" s="1"/>
  <c r="G227" i="6"/>
  <c r="E229" i="6" l="1"/>
  <c r="F230" i="6" s="1"/>
  <c r="G228" i="6"/>
  <c r="G229" i="6" l="1"/>
  <c r="E230" i="6"/>
  <c r="G230" i="6" l="1"/>
  <c r="B61" i="8" s="1"/>
  <c r="F236" i="6" l="1"/>
  <c r="E236" i="6"/>
  <c r="D62" i="8" l="1"/>
  <c r="J62" i="8" s="1"/>
  <c r="F237" i="6"/>
  <c r="E237" i="6"/>
  <c r="G236" i="6"/>
  <c r="F238" i="6" l="1"/>
  <c r="G237" i="6"/>
  <c r="E238" i="6"/>
  <c r="F239" i="6" l="1"/>
  <c r="G238" i="6"/>
  <c r="E239" i="6"/>
  <c r="F240" i="6" l="1"/>
  <c r="E240" i="6"/>
  <c r="G239" i="6"/>
  <c r="F241" i="6" l="1"/>
  <c r="E241" i="6"/>
  <c r="F242" i="6" l="1"/>
  <c r="D63" i="8"/>
  <c r="J63" i="8" s="1"/>
  <c r="E242" i="6"/>
  <c r="G241" i="6"/>
  <c r="F243" i="6" l="1"/>
  <c r="E243" i="6"/>
  <c r="F245" i="6" s="1"/>
  <c r="G242" i="6"/>
  <c r="F244" i="6" l="1"/>
  <c r="G243" i="6"/>
  <c r="E245" i="6"/>
  <c r="F246" i="6" s="1"/>
  <c r="G245" i="6" l="1"/>
  <c r="E246" i="6"/>
  <c r="F247" i="6" s="1"/>
  <c r="G246" i="6" l="1"/>
  <c r="E247" i="6"/>
  <c r="F248" i="6" s="1"/>
  <c r="E248" i="6" l="1"/>
  <c r="F249" i="6" s="1"/>
  <c r="G247" i="6"/>
  <c r="G248" i="6" l="1"/>
  <c r="E249" i="6"/>
  <c r="F250" i="6" s="1"/>
  <c r="G249" i="6" l="1"/>
  <c r="E250" i="6"/>
  <c r="F251" i="6" s="1"/>
  <c r="E251" i="6" l="1"/>
  <c r="F252" i="6" s="1"/>
  <c r="G250" i="6"/>
  <c r="E252" i="6" l="1"/>
  <c r="F253" i="6" s="1"/>
  <c r="G251" i="6"/>
  <c r="G252" i="6" l="1"/>
  <c r="E253" i="6"/>
  <c r="F254" i="6" s="1"/>
  <c r="G253" i="6" l="1"/>
  <c r="E254" i="6"/>
  <c r="F255" i="6" s="1"/>
  <c r="E255" i="6" l="1"/>
  <c r="F257" i="6" s="1"/>
  <c r="G254" i="6"/>
  <c r="F256" i="6" l="1"/>
  <c r="G255" i="6"/>
  <c r="E257" i="6"/>
  <c r="F258" i="6" l="1"/>
  <c r="G257" i="6"/>
  <c r="E258" i="6"/>
  <c r="F259" i="6" l="1"/>
  <c r="G258" i="6"/>
  <c r="E259" i="6"/>
  <c r="F260" i="6" l="1"/>
  <c r="E260" i="6"/>
  <c r="G259" i="6"/>
  <c r="F261" i="6" l="1"/>
  <c r="G260" i="6"/>
  <c r="E261" i="6"/>
  <c r="F262" i="6" l="1"/>
  <c r="G261" i="6"/>
  <c r="E262" i="6"/>
  <c r="F263" i="6" l="1"/>
  <c r="G262" i="6"/>
  <c r="E263" i="6"/>
  <c r="F264" i="6" l="1"/>
  <c r="G263" i="6"/>
  <c r="E264" i="6"/>
  <c r="F265" i="6" l="1"/>
  <c r="E265" i="6"/>
  <c r="G264" i="6"/>
  <c r="F266" i="6" l="1"/>
  <c r="G265" i="6"/>
  <c r="E266" i="6"/>
  <c r="F267" i="6" l="1"/>
  <c r="E267" i="6"/>
  <c r="G266" i="6"/>
  <c r="F268" i="6" l="1"/>
  <c r="G267" i="6"/>
  <c r="E268" i="6"/>
  <c r="F269" i="6" l="1"/>
  <c r="G268" i="6"/>
  <c r="E269" i="6"/>
  <c r="F270" i="6" l="1"/>
  <c r="G269" i="6"/>
  <c r="E270" i="6"/>
  <c r="F271" i="6" l="1"/>
  <c r="E271" i="6"/>
  <c r="G270" i="6"/>
  <c r="K30" i="8"/>
  <c r="K31" i="8"/>
  <c r="K36" i="8"/>
  <c r="F272" i="6" l="1"/>
  <c r="E272" i="6"/>
  <c r="F273" i="6" s="1"/>
  <c r="G271" i="6"/>
  <c r="G272" i="6" l="1"/>
  <c r="E273" i="6"/>
  <c r="F274" i="6" s="1"/>
  <c r="E274" i="6" l="1"/>
  <c r="F275" i="6" s="1"/>
  <c r="G273" i="6"/>
  <c r="K58" i="8"/>
  <c r="K62" i="8"/>
  <c r="G274" i="6" l="1"/>
  <c r="E275" i="6"/>
  <c r="K54" i="8"/>
  <c r="K60" i="8"/>
  <c r="F276" i="6" l="1"/>
  <c r="G275" i="6"/>
  <c r="E276" i="6"/>
  <c r="F277" i="6" l="1"/>
  <c r="E277" i="6"/>
  <c r="G276" i="6"/>
  <c r="K50" i="8"/>
  <c r="K53" i="8"/>
  <c r="K55" i="8"/>
  <c r="F278" i="6" l="1"/>
  <c r="E278" i="6"/>
  <c r="G277" i="6"/>
  <c r="K63" i="8"/>
  <c r="F279" i="6" l="1"/>
  <c r="G278" i="6"/>
  <c r="E279" i="6"/>
  <c r="F280" i="6" l="1"/>
  <c r="G279" i="6"/>
  <c r="E280" i="6"/>
  <c r="F281" i="6" l="1"/>
  <c r="E281" i="6"/>
  <c r="G280" i="6"/>
  <c r="F282" i="6" l="1"/>
  <c r="G281" i="6"/>
  <c r="E282" i="6"/>
  <c r="F283" i="6" l="1"/>
  <c r="E283" i="6"/>
  <c r="G282" i="6"/>
  <c r="F284" i="6" l="1"/>
  <c r="G283" i="6"/>
  <c r="E284" i="6"/>
  <c r="F285" i="6" l="1"/>
  <c r="G284" i="6"/>
  <c r="E285" i="6"/>
  <c r="F286" i="6" l="1"/>
  <c r="G285" i="6"/>
  <c r="E286" i="6"/>
  <c r="F287" i="6" l="1"/>
  <c r="G286" i="6"/>
  <c r="E287" i="6"/>
  <c r="F288" i="6" l="1"/>
  <c r="E288" i="6"/>
  <c r="G287" i="6"/>
  <c r="F289" i="6" l="1"/>
  <c r="G288" i="6"/>
  <c r="E289" i="6"/>
  <c r="G289" i="6" l="1"/>
  <c r="E290" i="6"/>
  <c r="F290" i="6"/>
  <c r="F291" i="6" s="1"/>
  <c r="E291" i="6" l="1"/>
  <c r="F292" i="6" s="1"/>
  <c r="G290" i="6"/>
  <c r="E294" i="6"/>
  <c r="E295" i="6" l="1"/>
  <c r="G291" i="6"/>
  <c r="E292" i="6"/>
  <c r="F293" i="6" s="1"/>
  <c r="G292" i="6" l="1"/>
  <c r="E293" i="6"/>
  <c r="F294" i="6" s="1"/>
  <c r="E296" i="6"/>
  <c r="G293" i="6" l="1"/>
  <c r="F295" i="6"/>
  <c r="G294" i="6"/>
  <c r="E297" i="6"/>
  <c r="G296" i="6"/>
  <c r="F296" i="6" l="1"/>
  <c r="F297" i="6" s="1"/>
  <c r="F298" i="6" s="1"/>
  <c r="G295" i="6"/>
  <c r="E298" i="6"/>
  <c r="G297" i="6"/>
  <c r="G298" i="6" l="1"/>
  <c r="E299" i="6"/>
  <c r="F299" i="6"/>
  <c r="F300" i="6" l="1"/>
  <c r="E300" i="6"/>
  <c r="G299" i="6"/>
  <c r="F301" i="6" l="1"/>
  <c r="E301" i="6"/>
  <c r="G300" i="6"/>
  <c r="F302" i="6" l="1"/>
  <c r="G301" i="6"/>
  <c r="E302" i="6"/>
  <c r="F303" i="6" l="1"/>
  <c r="E303" i="6"/>
  <c r="G302" i="6"/>
  <c r="F304" i="6" l="1"/>
  <c r="E304" i="6"/>
  <c r="G303" i="6"/>
  <c r="F305" i="6" l="1"/>
  <c r="E305" i="6"/>
  <c r="G304" i="6"/>
  <c r="F306" i="6" l="1"/>
  <c r="G305" i="6"/>
  <c r="E306" i="6"/>
  <c r="G306" i="6" l="1"/>
  <c r="E307" i="6"/>
  <c r="F307" i="6"/>
  <c r="G307" i="6" l="1"/>
  <c r="E308" i="6"/>
  <c r="F308" i="6"/>
  <c r="F309" i="6" s="1"/>
  <c r="G308" i="6" l="1"/>
  <c r="E309" i="6"/>
  <c r="F310" i="6" s="1"/>
  <c r="G309" i="6" l="1"/>
  <c r="E310" i="6"/>
  <c r="F311" i="6" l="1"/>
  <c r="E311" i="6"/>
  <c r="G310" i="6"/>
  <c r="F312" i="6" l="1"/>
  <c r="G311" i="6"/>
  <c r="E312" i="6"/>
  <c r="F313" i="6" l="1"/>
  <c r="E313" i="6"/>
  <c r="G312" i="6"/>
  <c r="F314" i="6" l="1"/>
  <c r="E314" i="6"/>
  <c r="G313" i="6"/>
  <c r="F315" i="6" l="1"/>
  <c r="G314" i="6"/>
  <c r="E315" i="6"/>
  <c r="F316" i="6" l="1"/>
  <c r="G315" i="6"/>
  <c r="E316" i="6"/>
  <c r="F317" i="6" s="1"/>
  <c r="E317" i="6" l="1"/>
  <c r="F318" i="6" s="1"/>
  <c r="G316" i="6"/>
  <c r="G317" i="6" l="1"/>
  <c r="E318" i="6"/>
  <c r="F319" i="6" s="1"/>
  <c r="G318" i="6" l="1"/>
  <c r="E319" i="6"/>
  <c r="F320" i="6" s="1"/>
  <c r="G319" i="6" l="1"/>
  <c r="E320" i="6"/>
  <c r="F321" i="6" s="1"/>
  <c r="G320" i="6" l="1"/>
  <c r="E321" i="6"/>
  <c r="F322" i="6" s="1"/>
  <c r="E322" i="6" l="1"/>
  <c r="F323" i="6" s="1"/>
  <c r="G321" i="6"/>
  <c r="E323" i="6" l="1"/>
  <c r="F324" i="6" s="1"/>
  <c r="G322" i="6"/>
  <c r="E324" i="6" l="1"/>
  <c r="F325" i="6" s="1"/>
  <c r="G323" i="6"/>
  <c r="E325" i="6" l="1"/>
  <c r="G324" i="6"/>
  <c r="F326" i="6" l="1"/>
  <c r="E326" i="6"/>
  <c r="G325" i="6"/>
  <c r="F327" i="6" l="1"/>
  <c r="E339" i="6"/>
  <c r="E327" i="6"/>
  <c r="G326" i="6"/>
  <c r="F328" i="6" l="1"/>
  <c r="E331" i="6"/>
  <c r="E328" i="6"/>
  <c r="G327" i="6"/>
  <c r="E340" i="6"/>
  <c r="F329" i="6" l="1"/>
  <c r="E341" i="6"/>
  <c r="E330" i="6"/>
  <c r="E329" i="6"/>
  <c r="G328" i="6"/>
  <c r="E332" i="6"/>
  <c r="F330" i="6" l="1"/>
  <c r="F331" i="6" s="1"/>
  <c r="E342" i="6"/>
  <c r="E343" i="6" s="1"/>
  <c r="E344" i="6" s="1"/>
  <c r="F345" i="6" s="1"/>
  <c r="G341" i="6"/>
  <c r="G329" i="6"/>
  <c r="G332" i="6"/>
  <c r="E333" i="6"/>
  <c r="G330" i="6"/>
  <c r="F332" i="6" l="1"/>
  <c r="F333" i="6" s="1"/>
  <c r="F334" i="6" s="1"/>
  <c r="G331" i="6"/>
  <c r="G333" i="6"/>
  <c r="E334" i="6"/>
  <c r="E345" i="6"/>
  <c r="F346" i="6" s="1"/>
  <c r="G344" i="6"/>
  <c r="G334" i="6" l="1"/>
  <c r="E346" i="6"/>
  <c r="F347" i="6" s="1"/>
  <c r="G345" i="6"/>
  <c r="F335" i="6"/>
  <c r="E335" i="6"/>
  <c r="E347" i="6" l="1"/>
  <c r="E348" i="6" s="1"/>
  <c r="E336" i="6"/>
  <c r="G335" i="6"/>
  <c r="F336" i="6"/>
  <c r="F348" i="6" l="1"/>
  <c r="F337" i="6"/>
  <c r="G336" i="6"/>
  <c r="E337" i="6"/>
  <c r="F338" i="6" l="1"/>
  <c r="G337" i="6"/>
  <c r="E338" i="6"/>
  <c r="F340" i="6" s="1"/>
  <c r="F341" i="6" s="1"/>
  <c r="F342" i="6" s="1"/>
  <c r="F343" i="6" s="1"/>
  <c r="F344" i="6" s="1"/>
  <c r="F339" i="6" l="1"/>
  <c r="G338" i="6"/>
  <c r="G339" i="6"/>
  <c r="G340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Родичев Роман Александрович</author>
  </authors>
  <commentList>
    <comment ref="H19" authorId="0" shapeId="0" xr:uid="{2502EDC1-59A7-48F4-AF33-91E01FD3FC67}">
      <text>
        <r>
          <rPr>
            <sz val="14"/>
            <color indexed="81"/>
            <rFont val="Times New Roman"/>
            <family val="1"/>
            <charset val="204"/>
          </rPr>
          <t>1. Подтверждающие документы должны быть предоставлены в виде отдельных файлов;
2. Имя файла должно отражать суть документа. 
Например: "Свидетельство об аттестации ЛНК", "Форма № 12", и т.д.;
3. Допускается архивация нескольких файлов;
4. Не допускаются ссылки на облачные хранилища.</t>
        </r>
      </text>
    </comment>
    <comment ref="M19" authorId="0" shapeId="0" xr:uid="{8EEFA346-94E5-4657-A5CB-CFE62BCA689E}">
      <text>
        <r>
          <rPr>
            <sz val="14"/>
            <color indexed="81"/>
            <rFont val="Times New Roman"/>
            <family val="1"/>
            <charset val="204"/>
          </rPr>
          <t>Справочно:
Критерии № 1.1-3.4 являются отборочными: если после заполнения поля "ответ участника" в столбце "М" результат проставлен как "недопуск", участнику необходимо проверить полноту предоставленной информации в соответствии с критерием.
Недопуск по меньшей мере по одному из отборочных критериев является несоответствием требований по предмету ПКО.</t>
        </r>
      </text>
    </comment>
  </commentList>
</comments>
</file>

<file path=xl/sharedStrings.xml><?xml version="1.0" encoding="utf-8"?>
<sst xmlns="http://schemas.openxmlformats.org/spreadsheetml/2006/main" count="1285" uniqueCount="352">
  <si>
    <t>Полнота представленных документов</t>
  </si>
  <si>
    <t>Кадровый состав</t>
  </si>
  <si>
    <t>Наличие существенных замечаний к  документации</t>
  </si>
  <si>
    <t>Стаж работы Руководителя (превышающее большинство)</t>
  </si>
  <si>
    <t>Стаж работы специалистов (превышающее большинство)</t>
  </si>
  <si>
    <t>от 3 до 5 лет</t>
  </si>
  <si>
    <t>от 5 до 10 лет</t>
  </si>
  <si>
    <t>свыше 10 лет</t>
  </si>
  <si>
    <t>Наличие разрешений/лицензии на вид деятельности</t>
  </si>
  <si>
    <t>Да</t>
  </si>
  <si>
    <t>Нет</t>
  </si>
  <si>
    <t xml:space="preserve">Да </t>
  </si>
  <si>
    <t>Представитель компании в г. Иркутске</t>
  </si>
  <si>
    <t>Привлечение субподрядчиков (соотношение штатных и внештатных сотрудников)</t>
  </si>
  <si>
    <t>Форма документа</t>
  </si>
  <si>
    <t>менее 50%</t>
  </si>
  <si>
    <t xml:space="preserve">Справка о системе операционного контроля </t>
  </si>
  <si>
    <t>Имеются ли непогашенные претензии со стороны Заказчиков?</t>
  </si>
  <si>
    <t>ПРЕДВАРИТЕЛЬНОЙ КВАЛИФИКАЦИИ КОНТРАГЕНТОВ</t>
  </si>
  <si>
    <t xml:space="preserve">Наименование предквалификации: </t>
  </si>
  <si>
    <t>Статус поставщика:</t>
  </si>
  <si>
    <t>Общие вопросы:</t>
  </si>
  <si>
    <t>Перечень персонала (монтажники/сборщики)</t>
  </si>
  <si>
    <t>Копии документов, заверенные печатью организации и подписью руководителя.pdf</t>
  </si>
  <si>
    <t>Репутационные сведения</t>
  </si>
  <si>
    <t>График работы предприятия (количество рабочих смен и время работы смены), включая время на обслуживание оборудования</t>
  </si>
  <si>
    <t>Форма, заверенная печатью организации и подписью руководителя.pdf</t>
  </si>
  <si>
    <t xml:space="preserve">Соответствие документов требованиям </t>
  </si>
  <si>
    <t>Копии писем от заказчиков аудита, Форма, заверенная печатью организации и подписью руководителя.pdf</t>
  </si>
  <si>
    <t>Форма № 14</t>
  </si>
  <si>
    <t xml:space="preserve">Форма № 15  </t>
  </si>
  <si>
    <t xml:space="preserve">Форма № 19  </t>
  </si>
  <si>
    <t xml:space="preserve">Форма № Основная </t>
  </si>
  <si>
    <t>Форма № 4</t>
  </si>
  <si>
    <t>Форма № 5</t>
  </si>
  <si>
    <t>Форма № 11</t>
  </si>
  <si>
    <t xml:space="preserve">Форма № 10  </t>
  </si>
  <si>
    <t xml:space="preserve">Форма № 16  </t>
  </si>
  <si>
    <t>Форма № 17</t>
  </si>
  <si>
    <t xml:space="preserve">Форма № 18 </t>
  </si>
  <si>
    <t xml:space="preserve">Форма № 18А </t>
  </si>
  <si>
    <t>Опыт работы с применением сборки-сварки для ОПО</t>
  </si>
  <si>
    <t>Форма № 20</t>
  </si>
  <si>
    <t xml:space="preserve">Форма № 21 </t>
  </si>
  <si>
    <t>Копии документов, заверенные печатью организации и подписью руководителя.pdf
Фото в формате .jpg</t>
  </si>
  <si>
    <t>Вид критерия</t>
  </si>
  <si>
    <t>Виды критериев</t>
  </si>
  <si>
    <t>Обязательный</t>
  </si>
  <si>
    <t>Оценочный</t>
  </si>
  <si>
    <t>Информационный</t>
  </si>
  <si>
    <t>Результат</t>
  </si>
  <si>
    <t>Допуск</t>
  </si>
  <si>
    <t>Недопуск</t>
  </si>
  <si>
    <t>Обязательные критерии</t>
  </si>
  <si>
    <t>Оценочные критерии</t>
  </si>
  <si>
    <t>Оценка соответствия производственных объектов, оборудования и производства требованиям</t>
  </si>
  <si>
    <t>Наличие организации, выполняющей НК/разрушающий контроль</t>
  </si>
  <si>
    <t>менее 3 лет</t>
  </si>
  <si>
    <t>Достаточное кол-во / Соответствие</t>
  </si>
  <si>
    <t>Недостаточное кол-во / Несоответствие</t>
  </si>
  <si>
    <t>менее 10%</t>
  </si>
  <si>
    <t>от 10 до 20%</t>
  </si>
  <si>
    <t>от 20 до 50%</t>
  </si>
  <si>
    <t>свыше 50%</t>
  </si>
  <si>
    <t>свыше 4</t>
  </si>
  <si>
    <t>свыше 85%</t>
  </si>
  <si>
    <t>свыше 60%</t>
  </si>
  <si>
    <t>Оценка организационной структуры</t>
  </si>
  <si>
    <t>Предоставить отдельно - в Приложении-A</t>
  </si>
  <si>
    <t>-</t>
  </si>
  <si>
    <t>Оптимальна, замечаний нет</t>
  </si>
  <si>
    <t>Наличие мелких замечаний</t>
  </si>
  <si>
    <t>Наличие серьезных замечаний</t>
  </si>
  <si>
    <t>Наличие сертификатов на заявленную продукцию и/или ТУ</t>
  </si>
  <si>
    <t>Посредник</t>
  </si>
  <si>
    <t>Возраст компании</t>
  </si>
  <si>
    <t>Гарантии и обязательства</t>
  </si>
  <si>
    <t xml:space="preserve">Доверенность на директора компании, предоставляющая право выступать от имени организации </t>
  </si>
  <si>
    <t>1 или отсутствие</t>
  </si>
  <si>
    <t>более 1</t>
  </si>
  <si>
    <t>Организационная структура и кадры</t>
  </si>
  <si>
    <t>Копии свидетельств заверенные печатью организации и подписью руководителя.pdf</t>
  </si>
  <si>
    <t>Сведения о системе менеджмента в области охраны труда на соответствие OHSAS 18001</t>
  </si>
  <si>
    <t>Ответ участника</t>
  </si>
  <si>
    <t>Технический аудит</t>
  </si>
  <si>
    <t>Не рекомендован</t>
  </si>
  <si>
    <t>Результат проведения технического аудита</t>
  </si>
  <si>
    <t>Рекомендован</t>
  </si>
  <si>
    <t>Рекомендован с планом корректирующих мероприятий</t>
  </si>
  <si>
    <t>Согласие принять условия типовой формы договора и подписать его без протокола разногласий</t>
  </si>
  <si>
    <t>Опыт работы по предмету предквалификации официального представителя изготовителя</t>
  </si>
  <si>
    <t>Соответствует</t>
  </si>
  <si>
    <t>Частично соответствует</t>
  </si>
  <si>
    <t>Не соответствует</t>
  </si>
  <si>
    <t>Заявление о добросовестности контрагента</t>
  </si>
  <si>
    <t>равно или свыше 3 лет</t>
  </si>
  <si>
    <t>меньше или равно 2</t>
  </si>
  <si>
    <t>меньше или равно 3</t>
  </si>
  <si>
    <t>меньше или равно 4</t>
  </si>
  <si>
    <t>Выписка из СРО</t>
  </si>
  <si>
    <t>Стаж сотрудников, привлекаемых к данному проекту</t>
  </si>
  <si>
    <t>Форма № 6</t>
  </si>
  <si>
    <t>Количество текущих и запланированных проектов</t>
  </si>
  <si>
    <t>Форма № 7</t>
  </si>
  <si>
    <t>Сведения о системе менеджмента качества  на соответствие требованиям системе ISO 9000</t>
  </si>
  <si>
    <t>Опыт работы по сварочно-монтажным работам за предшествующие 3 года</t>
  </si>
  <si>
    <t xml:space="preserve">Форма № 15А </t>
  </si>
  <si>
    <t>от 3 до 5</t>
  </si>
  <si>
    <t>от 6 до 10</t>
  </si>
  <si>
    <t>свыше 10</t>
  </si>
  <si>
    <t>В чем заключается конкурентное преимущество предприятия?</t>
  </si>
  <si>
    <t>Количество сотрудников, привлекаемых к данному проекту, включенных в «Национальный реестр специалистов» в области строительного контроля согласно ФЗ № 372 от 01.07.2017 г.</t>
  </si>
  <si>
    <t>отсутствие сотрудников</t>
  </si>
  <si>
    <t>1 или более</t>
  </si>
  <si>
    <t>Возможный срок мобилизации</t>
  </si>
  <si>
    <t>Оценка соответствия сварочного производства</t>
  </si>
  <si>
    <t>Не применимо</t>
  </si>
  <si>
    <t>Применимость</t>
  </si>
  <si>
    <t>№</t>
  </si>
  <si>
    <t>Перечень мобильных зданий и сооружений, которые будут использоваться для проживания и питания персонала при выполнении работ</t>
  </si>
  <si>
    <t>Варианты оценки экспертов</t>
  </si>
  <si>
    <t>Варианты ответов участников</t>
  </si>
  <si>
    <t>Наличие разрешений / лицензии на вид деятельности</t>
  </si>
  <si>
    <t xml:space="preserve"> </t>
  </si>
  <si>
    <t>Наличие собственной лаборатории</t>
  </si>
  <si>
    <t>Привлечение сторонней лаборатории</t>
  </si>
  <si>
    <t>Отсутствие лаборатории</t>
  </si>
  <si>
    <t>Не соответствует требованиям</t>
  </si>
  <si>
    <t>Соответствует требованиям</t>
  </si>
  <si>
    <t>Оценка электротехнической лаборатории (испытание и измерение до 1 кВ включительно)   (собственная лаборатория и ее соответствие требованиям / привлечение сторонней лаборатории)</t>
  </si>
  <si>
    <t>Система контроля качества</t>
  </si>
  <si>
    <t>1 уровень до 60 млн. руб.</t>
  </si>
  <si>
    <t>2 уровень, до 500 млн. руб.</t>
  </si>
  <si>
    <t>3 уровень, до 3000 млн. руб.</t>
  </si>
  <si>
    <t>Сведения о системе экологического менеджмента на соответствие требованиям ISO 14001</t>
  </si>
  <si>
    <t>пункт</t>
  </si>
  <si>
    <t>Раздел</t>
  </si>
  <si>
    <t>Информация о ранее проведенных технических аудитах (кроме ООО «ИНК»)</t>
  </si>
  <si>
    <t xml:space="preserve">Нормы, стандарты, лицензии, сертификаты, патенты. </t>
  </si>
  <si>
    <t>Результат допуск/недопуск</t>
  </si>
  <si>
    <t>Результат оценки</t>
  </si>
  <si>
    <t>УДАЛИТЬ СТОЛБЕЦ</t>
  </si>
  <si>
    <t>УДАЛИТЬ СТОЛБЦЫ</t>
  </si>
  <si>
    <t>Структура предоставлена</t>
  </si>
  <si>
    <t>Структура не предоставлена</t>
  </si>
  <si>
    <t>Ответ в свободной форме</t>
  </si>
  <si>
    <t xml:space="preserve">                              Руководитель организации _______________________  /__________________________ (ФИО)
                               м.п.         Дата  ____  /___________ /____________ 
</t>
  </si>
  <si>
    <t>Место для логотипа Компании</t>
  </si>
  <si>
    <t>Подрядчик</t>
  </si>
  <si>
    <t>Отрасль:</t>
  </si>
  <si>
    <t>Число работников:</t>
  </si>
  <si>
    <t>Копия свидетельства об аттестации / Договор оказания услуг и копия свидетельства сторонней лаборатории / Гарантийное письмо о заключении договора для оказания услуг, 
Формы, заверенные печатью организации и подписью руководителя.pdf</t>
  </si>
  <si>
    <t>Копии действующих аттестационных удостоверений НАКС сварщиков с протоколами,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</si>
  <si>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Документ приложен к заявке</t>
  </si>
  <si>
    <t>Форма № 12
Форма № 13</t>
  </si>
  <si>
    <t>Результат / Комментарий участника</t>
  </si>
  <si>
    <t>Необходимо заполнить ячейки, выделенные желтым цветом. В случае необходимости комментарий можно оставить в последнем столбце.</t>
  </si>
  <si>
    <t>___ шт., ____ кв.м</t>
  </si>
  <si>
    <t>___ ед.</t>
  </si>
  <si>
    <t>Наименование участника:</t>
  </si>
  <si>
    <t>Статус участника:</t>
  </si>
  <si>
    <t>Ответственный эксперт</t>
  </si>
  <si>
    <t>УКАЗАТЬ</t>
  </si>
  <si>
    <t>Организатор ПКО</t>
  </si>
  <si>
    <t>Иные существенные замечания, особое мнение эксперта</t>
  </si>
  <si>
    <t>Существенные замечания</t>
  </si>
  <si>
    <t>Не влияет на итоговую оценку</t>
  </si>
  <si>
    <t>Незначительно влияет на оценку (-5%)</t>
  </si>
  <si>
    <t>Существенно влияет на оценку (-10%)</t>
  </si>
  <si>
    <t>Все эксперты</t>
  </si>
  <si>
    <t>Вид деятельности</t>
  </si>
  <si>
    <t>СМР</t>
  </si>
  <si>
    <t>ТМЦ</t>
  </si>
  <si>
    <t>общее</t>
  </si>
  <si>
    <t>Прочие сведения</t>
  </si>
  <si>
    <t>Готовность к переходу на электронный документооборот при заключении договоров</t>
  </si>
  <si>
    <t>Использование собственного автопарка, привлечение сторонних перевозчиков для выполнения работ</t>
  </si>
  <si>
    <t>Собственные ТС</t>
  </si>
  <si>
    <t>Привлечение стороннего перевозчика</t>
  </si>
  <si>
    <t>Собственные ТС и сторонний перевозчик</t>
  </si>
  <si>
    <t>Наличие договора страхования гражданской ответственности в ходе осуществления строительной деятельности</t>
  </si>
  <si>
    <t>Производственные процессы, переданные на аутсорсинг</t>
  </si>
  <si>
    <t>В зависимости от статуса участника:</t>
  </si>
  <si>
    <t>Копии сертификатов на заявленную продукцию, ТУ.pdf</t>
  </si>
  <si>
    <t xml:space="preserve">Изготовитель </t>
  </si>
  <si>
    <t xml:space="preserve">Официальный представитель изготовителя </t>
  </si>
  <si>
    <t>менее 1 года</t>
  </si>
  <si>
    <t>от 1 года до 3 лет</t>
  </si>
  <si>
    <t>Сведения об опыте выполнения аналогичных поставок, работ, услуг</t>
  </si>
  <si>
    <t>Общие и репутационные сведения, опыт выполнения аналогичных поставок, работ, услуг</t>
  </si>
  <si>
    <t>Опыт работы Изготовителя ТМЦ по предмету предквалификации</t>
  </si>
  <si>
    <t>Форма, заверенная печатью организации и подписью руководителя (если компания не является производителем заявляемой продукции, документ запрашивается у производителя для прикрепления к заявке).pdf</t>
  </si>
  <si>
    <t>Форма № 10А,
Форма № 24</t>
  </si>
  <si>
    <t>Перечень поставляемой продукции</t>
  </si>
  <si>
    <t>Код НСИ</t>
  </si>
  <si>
    <t>Производственные площади (количество, площадь, аренда/собственность)</t>
  </si>
  <si>
    <t>Основное станочное оборудование</t>
  </si>
  <si>
    <t>Копии документов, заверенные печатью организации и подписью руководителя.pdf
Фото в формате .jpg, Видео обзор производственной площадки</t>
  </si>
  <si>
    <t>Участок покраски (количество, площадь, аренда/собственность)</t>
  </si>
  <si>
    <t>Оборудование для нанесения покрытий (гальванических, ЛКП, гидроизолирующих, пр.)</t>
  </si>
  <si>
    <t>Испытательный участок (оценка количества, площади, состава оборудования для проведения испытаний)</t>
  </si>
  <si>
    <t>Испытательный участок (количество, площадь, аренда/собственность)</t>
  </si>
  <si>
    <t>Испытательное оборудование, для подтверждения качества выпускаемой продукции</t>
  </si>
  <si>
    <t>Офисные площади, участки складирования и отгрузки материалов, уровень автоматизации производства</t>
  </si>
  <si>
    <t>Офисные площади (количество и площадь)</t>
  </si>
  <si>
    <t>Участок складирования материалов (количество и площадь)</t>
  </si>
  <si>
    <t>Изолятор брака (количество и площадь)</t>
  </si>
  <si>
    <t>Участок отгрузки (количество и площадь)</t>
  </si>
  <si>
    <t>Уровень автоматизации производства и основных технологических линий</t>
  </si>
  <si>
    <t>Наличие службы контроля качества (ОТК)</t>
  </si>
  <si>
    <t xml:space="preserve">Копия Приказа, заверенная печатью организации и подписью руководителя.pdf 
Удостоверения ВИК на специалистов ОТК.pdf </t>
  </si>
  <si>
    <t>Приказ о назначении комиссии по входному контролю</t>
  </si>
  <si>
    <t>Копия Приказа, заверенная печатью организации и подписью руководителя.pdf</t>
  </si>
  <si>
    <t>Письмо на фирменном бланке организации за подписью руководителя о возможности перехода на электронный документооборот</t>
  </si>
  <si>
    <t>Наличие юридических документов, подтверждающих лицензионную чистоту</t>
  </si>
  <si>
    <t>Копии удостоверений, свидетельств заверенные печатью организации и подписью руководителя.pdf</t>
  </si>
  <si>
    <t xml:space="preserve"> Подтверждена ли выпускаемая продукция сертификатом соответствия в системе сертификации ГОСТ Р?</t>
  </si>
  <si>
    <t xml:space="preserve">Имеет ли выпускаемая продукция сертификат соответствия ТР ТС? </t>
  </si>
  <si>
    <t>Сертификат соответствия ТР ТС, заверенный печатью организации и подписью руководителя.pdf</t>
  </si>
  <si>
    <t xml:space="preserve">Имеются ли патенты на выпускаемую продукцию? </t>
  </si>
  <si>
    <t>Копии патентов, свидетельств, заверенные печатью организации и подписью руководителя.pdf</t>
  </si>
  <si>
    <t xml:space="preserve">Располагает ли предприятие соответствующими действующими промышленными стандартами? </t>
  </si>
  <si>
    <t>Программное обеспечение используемое для проектирования / конструирования / моделирования</t>
  </si>
  <si>
    <t>Форма № 22</t>
  </si>
  <si>
    <t>ПРИ ПУБЛИКАЦИИ УДАЛИТЬ ЭТУ СТРОКУ, ПОСТАВИТЬ ЗАЩИТУ ЛИСТА - 0000</t>
  </si>
  <si>
    <t>Критерий оценки</t>
  </si>
  <si>
    <t>Наименование ГОСТ/ТУ/проч., в соответствии с которыми производится продукция</t>
  </si>
  <si>
    <t>1)</t>
  </si>
  <si>
    <t>Номенклатура</t>
  </si>
  <si>
    <t>=ЕСЛИ(M85&gt;0;1;0)</t>
  </si>
  <si>
    <t>Наличие действительного сертификата (свидетельства) дилера/официального представителя или иной документ, выпущенный производителем и подтверждающий дилерские полномочия/полномочия официального представителя, Наличие сертификатов на заявленную продукцию и/или ТУ</t>
  </si>
  <si>
    <t>Документы, подтверждающие статус официального предствителя производителя.pdf и Копии сертификатов на заявленную продукцию, ТУ.pdf</t>
  </si>
  <si>
    <t>отсутствует</t>
  </si>
  <si>
    <t>Информационный блок</t>
  </si>
  <si>
    <t>Критерии оценки</t>
  </si>
  <si>
    <t>Документы и формы</t>
  </si>
  <si>
    <t>Сведения о системе оценки качества строительства  на соответствие требованиям ГОСТ Р ИСО 9001 (ISO 9001):</t>
  </si>
  <si>
    <t>Копии свидетельств заверенные печатью организации и подписью руководителя,
Политика в области качества, Внутренние нормативные документы регламентирующие соответствие системы контроля качества, информация о проведении аудитов по системе качества.pdf</t>
  </si>
  <si>
    <t>ЛИСТ САМООЦЕНКИ</t>
  </si>
  <si>
    <t>Количество не урегулированных претензий по качеству продукции/работ/услуг, в судебном порядке</t>
  </si>
  <si>
    <t>Подтверждающие документы</t>
  </si>
  <si>
    <r>
      <t xml:space="preserve">Наличие права, предусмотренного законодательством РФ (за исключением случаев, когда не требуется членство в саморегулируемых организациях, в том числе в соответствии с ч. 2.1. ст. 47, ч. 4.1 ст. 48, ч.ч. 2, 2.2 ст. 52 Градостроительного кодекса): 
</t>
    </r>
    <r>
      <rPr>
        <sz val="8"/>
        <color rgb="FFFF0000"/>
        <rFont val="Times New Roman"/>
        <family val="1"/>
        <charset val="204"/>
      </rPr>
      <t xml:space="preserve">- осуществлять строительство на особо опасных, технически сложных и уникальных объектах капитального строительства; </t>
    </r>
    <r>
      <rPr>
        <sz val="8"/>
        <rFont val="Times New Roman"/>
        <family val="1"/>
        <charset val="204"/>
      </rPr>
      <t xml:space="preserve">
- гарантийное письмо о готовности увеличения уровня лимита ответственности допуска СРО в случае необходимости.</t>
    </r>
  </si>
  <si>
    <t>Номенклатура ТМЦ</t>
  </si>
  <si>
    <t>Перечень аттестованного в НАКС персонала (сварщики)</t>
  </si>
  <si>
    <t>Перечень аттестованного в НАКС персонала (специалисты сварочного производства II-IV уровня)</t>
  </si>
  <si>
    <t>Перечень аттестованного на право проведения визуального и измерительного контроля персонала</t>
  </si>
  <si>
    <t>Перечень аттестованного в НАКС сварочного оборудования, необходимого для выполнения заявленных видов работ</t>
  </si>
  <si>
    <t>Свидетельство (НАКС) о готовности организации-заявителя к использованию аттестованной технологии сварки в соответствии с требованиями РД 03-615-03</t>
  </si>
  <si>
    <t>Копии удостоверений монтажников (сборщиков), свидетельства, решения комиссии о присвоении разряда, заверенные печатью организации и подписью руководителя.pdf;
Форма, заверенная печатью организации и подписью руководителя.pdf</t>
  </si>
  <si>
    <t>Копии действующих аттестационных удостоверений НАКС специалистов сварочного производства с протоколами, дипломы об образовании,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</si>
  <si>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действующих аттестационных удостоверений ВИК,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</si>
  <si>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свидетельств НАКС об аттестации сварочного оборудования,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</si>
  <si>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свидетельств НАКС об аттестации технологий сварки,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</si>
  <si>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Копия свидетельства об аттестации ЛНК, заверенная печатью организации и подписью руководителя.pdf.  Область аттестации, указанная в свидетельстве, должна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</si>
  <si>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 xml:space="preserve">Наличие службы строительного контроля </t>
  </si>
  <si>
    <t>Копия Приказов, Положения, Должностных инструкций, заверенные печатью организации и подписью руководителя.pdf</t>
  </si>
  <si>
    <t>Копии лицензий, свидетельств заверенные печатью организации и подписью руководителя.pdf;
Гарантийное письмо о готовности увеличения уровня лимита ответственности допуска СРО.pdf</t>
  </si>
  <si>
    <t>Форма "Заявление о добросовестности"</t>
  </si>
  <si>
    <t>Участок нанесение внешнего и внутреннего покрытия (оценка количества, площади, состава оборудования в соответствии с видом работ)</t>
  </si>
  <si>
    <t>Форма, заверенная печатью организации и подписью руководителя.pdf;
Копии уведомлений о включении сведений в Национальный реестр специалистов в области строительства</t>
  </si>
  <si>
    <t>Письмо на фирменном бланке организации за подписью руководителя с указанием выполненных работ, оказанных услуг и наличия нареканий/претензий</t>
  </si>
  <si>
    <t>Письмо на фирменном бланке организации за подписью руководителя о согласии / несогласии с типовой формой договора</t>
  </si>
  <si>
    <t>Оценка организатора, тех.эксперта</t>
  </si>
  <si>
    <t>Организационная структура</t>
  </si>
  <si>
    <t>Участок изготовления продукции (оценка количества, площади, состава оборудования для изготовления)</t>
  </si>
  <si>
    <t>Условия гарантийного и постгарантийного обслуживания продукции</t>
  </si>
  <si>
    <t>Наличие специалистов занимающихся формированием исполнительной и разрешительной документации – производственно-технический отдел
(начальник отдела, инженеры)</t>
  </si>
  <si>
    <t>Копия Приказов назначения, положение об отделе, должностных инструкций, заверенные печатью организации и подписью руководителя.pdf</t>
  </si>
  <si>
    <t>Наличие службы контроля качества (начальник СКК, инженеры)</t>
  </si>
  <si>
    <t>Копия Приказов назначения, положение о службе, должностных инструкций, заверенные печатью организации и подписью руководителя.pdf</t>
  </si>
  <si>
    <t>Форма № 8 /
Форма № 8А</t>
  </si>
  <si>
    <t>Форма № 9</t>
  </si>
  <si>
    <t xml:space="preserve">Перечень оборудования, спецтехники, машин и механизмов, которые будут использоваться для выполнения работ </t>
  </si>
  <si>
    <t>Наличие системы контроля качества</t>
  </si>
  <si>
    <t>Форма № 9А</t>
  </si>
  <si>
    <t>Требования к сварочному производству</t>
  </si>
  <si>
    <t>менее 6 чел.</t>
  </si>
  <si>
    <t>равно или свыше 6 чел.</t>
  </si>
  <si>
    <t>менее 3 чел.</t>
  </si>
  <si>
    <t>равно или свыше 3 чел.</t>
  </si>
  <si>
    <t>менее 4 чел.</t>
  </si>
  <si>
    <t>равно или свыше 4 чел.</t>
  </si>
  <si>
    <t>менее 6 ед.</t>
  </si>
  <si>
    <t>равно или свыше 6 ед.</t>
  </si>
  <si>
    <t>Да, с осуществлением контроля</t>
  </si>
  <si>
    <t>Да, без контроля</t>
  </si>
  <si>
    <t>Процедура проведния входного контроля</t>
  </si>
  <si>
    <t>Процедура проведения приемки (в т.ч. окончательный контроль, контрольная сборка и пр.)</t>
  </si>
  <si>
    <t>Копия процедуры проведения приемки, заверенная печатью организации и подписью руководителя.pdf</t>
  </si>
  <si>
    <t>Привлечение сторонней организации, с обеспечением контроля</t>
  </si>
  <si>
    <t>Мымрин С.П.</t>
  </si>
  <si>
    <t>УКАЗАТЬ ЧИСЛО</t>
  </si>
  <si>
    <t>Наличие производственного досье</t>
  </si>
  <si>
    <t>Производственное досье,  заверенное печатью организации и подписью руководителя.pdf</t>
  </si>
  <si>
    <t>*новый</t>
  </si>
  <si>
    <t>*замена на оценочный</t>
  </si>
  <si>
    <t>Литейное производство  (оценка наличия собственного производства)</t>
  </si>
  <si>
    <t>Производственные площади (количество, площадь, аренда/собственность), литейное оборудование</t>
  </si>
  <si>
    <t>Поясняющее письмо, фото, договор на приобретении готовых литейных изделий, сертификаты качества на приобретаемую продукцию и т.п.</t>
  </si>
  <si>
    <t xml:space="preserve">Форма № 10, Форма № 11 </t>
  </si>
  <si>
    <t>Собственное производство</t>
  </si>
  <si>
    <t>Приобретение готовых литых изделий</t>
  </si>
  <si>
    <t>Не используется</t>
  </si>
  <si>
    <t>Материалы и полуфабрикаты, используемые в производстве</t>
  </si>
  <si>
    <t>Договоры на приобретении материалов и полуфабрикатов, сертификаты качества на приобретаемую продукцию и т.п</t>
  </si>
  <si>
    <t>Наличие договоров на приобретение</t>
  </si>
  <si>
    <t>Отсутствие договоров на приобретение</t>
  </si>
  <si>
    <t>Выписка из ЕГРЮЛ, сроком давности не более 30 дней до дня предоставления документов</t>
  </si>
  <si>
    <t>Копия Доверенности, заверенная печатью организации и подписью руководителя.pdf  / Документ, на основании которого действует лицо, направляющее документы.pdf</t>
  </si>
  <si>
    <t>Возможна ли поставка продукции на Опытно Промысловые Испытания (ОПИ)?</t>
  </si>
  <si>
    <t>под вопрос</t>
  </si>
  <si>
    <t>Готовность к совместному с Заказчиком проведению технических аудитов предприятия, опытно-промышленных испытаний, готовность принять инспекционный контроль за проведением работ в течении месяца с момента получения уведомления о проведении технического аудита</t>
  </si>
  <si>
    <t>Письмо на фирменном бланке организации за подписью руководителя о согласии / несогласии на проведение совместно с заказчиком технических аудитов предприятия, опытно-промышленных испытаний, а также о готовности / неготовности принять инспекционный контроль в течении месяца с момента получения уведомления о проведении технического аудита.pdf</t>
  </si>
  <si>
    <t>Письмо на фирменном бланке организации за подписью руководителя о согласии / несогласии с методическими указаниями</t>
  </si>
  <si>
    <t xml:space="preserve">Приложение к п. </t>
  </si>
  <si>
    <t>Оценка лабораторий по испытанию и/или контролю материалов (Лаборатория неразрушающего контроля ЛНК, лаборатория разрушающих и других методов испытаний ЛРИ), производственной строительной испытательной лаборатории, электротехнической лаборатории</t>
  </si>
  <si>
    <t>Требуется для всех</t>
  </si>
  <si>
    <t>Не требуется при наличии опыта ИНК</t>
  </si>
  <si>
    <t>Предоставление документов в зависимости от наличия опыта работы с ГК ИНК</t>
  </si>
  <si>
    <t>*в случае наличия опыта работы с ГК ИНК предоставление в составе заявки не требуется. Указанные документы могут быть запрошены при необходимости.</t>
  </si>
  <si>
    <r>
      <t xml:space="preserve">Вид экономической деятельности включает все или один из следующих кодов ОКВЭД: 
</t>
    </r>
    <r>
      <rPr>
        <sz val="8"/>
        <color rgb="FFFF0000"/>
        <rFont val="Times New Roman"/>
        <family val="1"/>
        <charset val="204"/>
      </rPr>
      <t>27.12, 27.33, 27.90, 43.21</t>
    </r>
  </si>
  <si>
    <t>Наличие паспорта в соответствии с ГОСТ 2.601-2019</t>
  </si>
  <si>
    <t>Паспорт в соответствии с ГОСТ 2.601-2019.pdf</t>
  </si>
  <si>
    <t xml:space="preserve">Афанасенко М.В.
</t>
  </si>
  <si>
    <r>
      <t xml:space="preserve">Согласие с методическими указаниями: </t>
    </r>
    <r>
      <rPr>
        <sz val="8"/>
        <color rgb="FFFF0000"/>
        <rFont val="Times New Roman"/>
        <family val="1"/>
        <charset val="204"/>
      </rPr>
      <t>МУ 31.24 (Системы электрообогрева трубопроводов и резервуаров)</t>
    </r>
  </si>
  <si>
    <t>Системы промышленного электрообогрева на основе греющего кабеля</t>
  </si>
  <si>
    <t>0000001853</t>
  </si>
  <si>
    <t xml:space="preserve">Действующие разрешительные документы, включая выписку из реестра членов СРО о допуске к работам с указанием уровня ответственности, приложения и иные разрешительные документы
</t>
  </si>
  <si>
    <t>Проведение контроля неразрушающего (собственная лаборатория по испытанию и/или контролю материалов и ее соответствие требованиям / привлечение сторонней лаборатории)</t>
  </si>
  <si>
    <t>Копия свидетельства об аттестации лаборатории, заверенная печатью организации и подписью руководителя.pdf.
Область аттестации, указанная в свидетельстве, должна соответствовать перечню групп объектов (виды работ), на выполнение которых заявляется (выполняет) организация / Договор оказания услуг и копия свидетельства сторонней лаборатории / Гарантийное письмо о заключении договора для оказания услуг.
Форма, заверенная печатью организации и подписью руководителя.pdf</t>
  </si>
  <si>
    <t>Проведение контроля электротехнического (собственная лаборатория по испытанию и/или контролю материалов и ее соответствие требованиям / привлечение сторонней лаборатории)</t>
  </si>
  <si>
    <t>Письмо на фирменном бланке организации за подписью руководителя о согласии / несогласии с МУ 31.24</t>
  </si>
  <si>
    <t>Опыт работы с ИНК (оценка удовлетворенности заказчика)</t>
  </si>
  <si>
    <t>Форма, заверенная печатью организации и подписью руководителя.pdf, 
Анкета удовлетворенности (заполняется тех.экспертом)</t>
  </si>
  <si>
    <t>Согласие с методическими указаниями: МУ 31.24 Основные технические требования на проектирование, изготовление и поставку систем электрического обогрева трубопроводов и резервуаров</t>
  </si>
  <si>
    <t>Выписка о членстве СРО на право выполнения подготовки проектной и рабочей документации, разработку технических решений</t>
  </si>
  <si>
    <t>Наличие сертификата соответствия ТР ТС 004 на выпускаемую продукцию и комплектующие</t>
  </si>
  <si>
    <t>Наличие сертификата соответствия ТР ТС 012 на выпускаемую продукцию и комплектующие</t>
  </si>
  <si>
    <t xml:space="preserve">Орг. структура в свободной форме,
детальное штатное расписание с указанием должности, ФИО, квалификации, стажа и пр. </t>
  </si>
  <si>
    <t>Копии следующих документов, заверенных печатью организации и подписью руководителя.pdf:
1. Утвержденная процедура проведения входного контроля.
2. Перечень материалов, подлежащих входному контролю с указанием объема контроля.</t>
  </si>
  <si>
    <t>8.1</t>
  </si>
  <si>
    <t>9.1</t>
  </si>
  <si>
    <t>9.2</t>
  </si>
  <si>
    <t>Сведения о производстве АСУ</t>
  </si>
  <si>
    <t>Предквалификационный отбор производителей систем промышленного электрообогрева на основе саморегулирующегося греющего кабеля, включая подготовку базового расчета, рабочей документации, поставку силовой и греющей частей, АСУ, оказание услуг шеф-монтажа и проведение пуско-наладочных работ на площадке заказчика</t>
  </si>
  <si>
    <t>Возможность изготовления и поставки оборудования АСУ (система мониторинга целостности греющих кабелей), шкафов питания и управления</t>
  </si>
  <si>
    <t>Копии сертификатов, подтверждающих изготовление АСУ, ТУ.pdf;
Копии договоров с производителями на поставку систем АСУ.</t>
  </si>
  <si>
    <t>ПКО-4-23</t>
  </si>
  <si>
    <t>Согласие принять:
- общие условия договоров;
- видовые условия договора поставки;
- видовые условия договоров подряда и оказания услуг.
Справочно:
Общие условия договоров размещены на электронно-торговой площадке https://lkk.irkutskoil.ru в разделе Личный кабинет/Договорные условия/Общие условия договоров.
Видовые условия договора поставки размещены на электронно-торговой площадке https://lkk.irkutskoil.ru в разделе Личный кабинет/Договорные условия/Видовые условия договоров/Видовые условия договоров поставки
Видовые условия договоров подряда и оказания услуг размещены на электронно-торговой площадке https://lkk.irkutskoil.ru в разделе Личный кабинет/Договорные условия/Видовые условия договоров/Видовые условия договоров подряда и оказания услуг</t>
  </si>
  <si>
    <t>Письмо на фирменном бланке организации за подписью руководителя о согласии / несогласии с общими условиями договоров, видовыми условиями договора поставки, видовыми условиями договоров подряда и оказания услуг</t>
  </si>
  <si>
    <t>Наличие протоколов квалификационных 
испытаний на изготавливаемую продукцию</t>
  </si>
  <si>
    <t>Протоколы сертификационных/квалификационных испытаний к сертификату ТР ТС 012/2011;
Протоколы сертификационных/квалификационных испытаний к сертификату ТР ТС 004/2011;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</si>
</sst>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1"/>
      <color theme="1"/>
      <name val="Arial"/>
      <family val="2"/>
      <charset val="128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sz val="10"/>
      <color rgb="FF0000CC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rgb="FF3333FF"/>
      <name val="Times New Roman"/>
      <family val="1"/>
    </font>
    <font>
      <sz val="11"/>
      <color theme="1"/>
      <name val="Arial"/>
      <family val="2"/>
      <charset val="128"/>
    </font>
    <font>
      <sz val="10"/>
      <color theme="1"/>
      <name val="Times New Roman"/>
      <family val="1"/>
      <charset val="204"/>
    </font>
    <font>
      <sz val="10"/>
      <color rgb="FF00B050"/>
      <name val="Times New Roman"/>
      <family val="1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3333FF"/>
      <name val="Times New Roman"/>
      <family val="1"/>
      <charset val="204"/>
    </font>
    <font>
      <b/>
      <sz val="11"/>
      <color rgb="FF0000CC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3333FF"/>
      <name val="Times New Roman"/>
      <family val="1"/>
    </font>
    <font>
      <sz val="9"/>
      <name val="Times New Roman"/>
      <family val="1"/>
    </font>
    <font>
      <b/>
      <sz val="9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8"/>
      <color rgb="FFFF0000"/>
      <name val="Times New Roman"/>
      <family val="1"/>
    </font>
    <font>
      <sz val="12"/>
      <color rgb="FFFF0000"/>
      <name val="Times New Roman"/>
      <family val="1"/>
      <charset val="204"/>
    </font>
    <font>
      <sz val="10"/>
      <color rgb="FF92D050"/>
      <name val="Times New Roman"/>
      <family val="1"/>
    </font>
    <font>
      <sz val="10"/>
      <color theme="0"/>
      <name val="Cambria"/>
      <family val="1"/>
      <charset val="204"/>
    </font>
    <font>
      <b/>
      <sz val="11"/>
      <color rgb="FF92D050"/>
      <name val="Times New Roman"/>
      <family val="1"/>
      <charset val="204"/>
    </font>
    <font>
      <sz val="11"/>
      <color theme="0"/>
      <name val="Arial"/>
      <family val="2"/>
      <charset val="128"/>
    </font>
    <font>
      <sz val="14"/>
      <color theme="1"/>
      <name val="Times New Roman"/>
      <family val="1"/>
    </font>
    <font>
      <sz val="14"/>
      <color theme="1"/>
      <name val="Arial"/>
      <family val="2"/>
      <charset val="128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</font>
    <font>
      <b/>
      <sz val="11"/>
      <color theme="1"/>
      <name val="Arial"/>
      <family val="2"/>
      <charset val="128"/>
    </font>
    <font>
      <sz val="9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FF00"/>
      <name val="Times New Roman"/>
      <family val="1"/>
    </font>
    <font>
      <b/>
      <sz val="14"/>
      <color rgb="FFFFFF00"/>
      <name val="Times New Roman"/>
      <family val="1"/>
      <charset val="204"/>
    </font>
    <font>
      <sz val="11"/>
      <color rgb="FFFFFF00"/>
      <name val="Arial"/>
      <family val="2"/>
      <charset val="128"/>
    </font>
    <font>
      <sz val="14"/>
      <color rgb="FFFFFF00"/>
      <name val="Arial"/>
      <family val="2"/>
      <charset val="128"/>
    </font>
    <font>
      <b/>
      <sz val="11"/>
      <color rgb="FFFFFF00"/>
      <name val="Times New Roman"/>
      <family val="1"/>
      <charset val="204"/>
    </font>
    <font>
      <sz val="10"/>
      <color rgb="FFFFFF00"/>
      <name val="Cambria"/>
      <family val="1"/>
      <charset val="204"/>
    </font>
    <font>
      <sz val="10"/>
      <color rgb="FFFF0000"/>
      <name val="Arial"/>
      <family val="2"/>
      <charset val="204"/>
    </font>
    <font>
      <sz val="14"/>
      <color indexed="81"/>
      <name val="Times New Roman"/>
      <family val="1"/>
      <charset val="204"/>
    </font>
    <font>
      <b/>
      <sz val="18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8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rgb="FFFF0000"/>
      </left>
      <right style="dashed">
        <color rgb="FFFF0000"/>
      </right>
      <top style="dashed">
        <color rgb="FFFF0000"/>
      </top>
      <bottom/>
      <diagonal/>
    </border>
    <border>
      <left style="dashed">
        <color rgb="FFFF0000"/>
      </left>
      <right style="dashed">
        <color rgb="FFFF0000"/>
      </right>
      <top/>
      <bottom style="dashed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8" fillId="0" borderId="0"/>
    <xf numFmtId="9" fontId="11" fillId="0" borderId="0" applyFont="0" applyFill="0" applyBorder="0" applyAlignment="0" applyProtection="0">
      <alignment vertical="center"/>
    </xf>
  </cellStyleXfs>
  <cellXfs count="30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 wrapText="1"/>
    </xf>
    <xf numFmtId="9" fontId="18" fillId="0" borderId="0" xfId="0" applyNumberFormat="1" applyFont="1" applyAlignment="1">
      <alignment horizontal="center" vertical="center"/>
    </xf>
    <xf numFmtId="0" fontId="18" fillId="6" borderId="0" xfId="0" applyFont="1" applyFill="1" applyAlignment="1">
      <alignment vertical="center" wrapText="1"/>
    </xf>
    <xf numFmtId="9" fontId="18" fillId="6" borderId="0" xfId="0" applyNumberFormat="1" applyFont="1" applyFill="1" applyAlignment="1">
      <alignment horizontal="center" vertical="center"/>
    </xf>
    <xf numFmtId="0" fontId="16" fillId="0" borderId="0" xfId="0" applyFont="1">
      <alignment vertical="center"/>
    </xf>
    <xf numFmtId="0" fontId="14" fillId="0" borderId="2" xfId="0" applyFont="1" applyBorder="1">
      <alignment vertical="center"/>
    </xf>
    <xf numFmtId="0" fontId="16" fillId="0" borderId="2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 wrapText="1"/>
    </xf>
    <xf numFmtId="9" fontId="18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6" fillId="4" borderId="2" xfId="0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vertical="center" wrapText="1"/>
    </xf>
    <xf numFmtId="0" fontId="18" fillId="0" borderId="2" xfId="0" applyFont="1" applyBorder="1">
      <alignment vertical="center"/>
    </xf>
    <xf numFmtId="0" fontId="14" fillId="2" borderId="2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49" fontId="14" fillId="2" borderId="2" xfId="0" applyNumberFormat="1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7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16" fillId="4" borderId="70" xfId="0" applyFont="1" applyFill="1" applyBorder="1" applyAlignment="1">
      <alignment horizontal="center" vertical="center" wrapText="1"/>
    </xf>
    <xf numFmtId="0" fontId="16" fillId="4" borderId="70" xfId="0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14" fillId="5" borderId="71" xfId="0" applyFont="1" applyFill="1" applyBorder="1" applyAlignment="1">
      <alignment horizontal="center" vertical="center" wrapText="1"/>
    </xf>
    <xf numFmtId="0" fontId="14" fillId="5" borderId="2" xfId="0" applyFont="1" applyFill="1" applyBorder="1">
      <alignment vertical="center"/>
    </xf>
    <xf numFmtId="0" fontId="17" fillId="5" borderId="2" xfId="0" applyFont="1" applyFill="1" applyBorder="1" applyAlignment="1">
      <alignment vertical="center" wrapText="1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vertical="center" wrapText="1"/>
    </xf>
    <xf numFmtId="0" fontId="18" fillId="5" borderId="2" xfId="0" applyFont="1" applyFill="1" applyBorder="1" applyAlignment="1">
      <alignment vertical="center" wrapText="1"/>
    </xf>
    <xf numFmtId="9" fontId="18" fillId="5" borderId="2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hidden="1"/>
    </xf>
    <xf numFmtId="49" fontId="1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1" fillId="0" borderId="0" xfId="0" applyFo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21" fillId="0" borderId="0" xfId="0" applyFont="1" applyAlignment="1" applyProtection="1">
      <alignment horizontal="left" vertical="center" wrapText="1"/>
      <protection locked="0" hidden="1"/>
    </xf>
    <xf numFmtId="0" fontId="1" fillId="0" borderId="0" xfId="0" applyFont="1" applyProtection="1">
      <alignment vertical="center"/>
      <protection locked="0" hidden="1"/>
    </xf>
    <xf numFmtId="0" fontId="5" fillId="0" borderId="25" xfId="0" applyFont="1" applyBorder="1" applyAlignment="1" applyProtection="1">
      <alignment horizontal="left" vertical="center" wrapText="1"/>
      <protection hidden="1"/>
    </xf>
    <xf numFmtId="0" fontId="31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vertical="center" wrapText="1"/>
      <protection locked="0" hidden="1"/>
    </xf>
    <xf numFmtId="0" fontId="21" fillId="0" borderId="0" xfId="0" applyFont="1" applyProtection="1">
      <alignment vertical="center"/>
      <protection locked="0" hidden="1"/>
    </xf>
    <xf numFmtId="1" fontId="33" fillId="0" borderId="0" xfId="0" applyNumberFormat="1" applyFont="1" applyAlignment="1" applyProtection="1">
      <alignment vertical="center" wrapText="1"/>
      <protection locked="0"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5" borderId="21" xfId="0" applyFont="1" applyFill="1" applyBorder="1" applyAlignment="1" applyProtection="1">
      <alignment horizontal="center" vertical="center" wrapText="1"/>
      <protection hidden="1"/>
    </xf>
    <xf numFmtId="0" fontId="3" fillId="5" borderId="22" xfId="0" applyFont="1" applyFill="1" applyBorder="1" applyAlignment="1" applyProtection="1">
      <alignment horizontal="center" vertical="center" wrapText="1"/>
      <protection hidden="1"/>
    </xf>
    <xf numFmtId="0" fontId="3" fillId="5" borderId="23" xfId="0" applyFont="1" applyFill="1" applyBorder="1" applyAlignment="1" applyProtection="1">
      <alignment horizontal="center" vertical="center" wrapText="1"/>
      <protection hidden="1"/>
    </xf>
    <xf numFmtId="0" fontId="9" fillId="3" borderId="20" xfId="0" applyFont="1" applyFill="1" applyBorder="1" applyAlignment="1" applyProtection="1">
      <alignment horizontal="center" vertical="center" wrapText="1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7" fillId="0" borderId="46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0" fontId="7" fillId="0" borderId="66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0" fontId="9" fillId="3" borderId="67" xfId="0" applyFont="1" applyFill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left" vertical="center" wrapText="1"/>
      <protection hidden="1"/>
    </xf>
    <xf numFmtId="0" fontId="2" fillId="0" borderId="9" xfId="0" applyFont="1" applyBorder="1" applyAlignment="1" applyProtection="1">
      <alignment horizontal="left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left" vertical="center" wrapText="1"/>
      <protection hidden="1"/>
    </xf>
    <xf numFmtId="0" fontId="2" fillId="0" borderId="10" xfId="0" applyFont="1" applyBorder="1" applyAlignment="1" applyProtection="1">
      <alignment horizontal="left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21" fillId="2" borderId="59" xfId="0" applyFont="1" applyFill="1" applyBorder="1" applyAlignment="1" applyProtection="1">
      <alignment horizontal="center" vertical="center" wrapText="1"/>
      <protection locked="0" hidden="1"/>
    </xf>
    <xf numFmtId="0" fontId="2" fillId="0" borderId="35" xfId="0" applyFont="1" applyBorder="1" applyAlignment="1" applyProtection="1">
      <alignment horizontal="left" vertical="center" wrapText="1"/>
      <protection hidden="1"/>
    </xf>
    <xf numFmtId="0" fontId="2" fillId="0" borderId="13" xfId="0" applyFont="1" applyBorder="1" applyAlignment="1" applyProtection="1">
      <alignment horizontal="left"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left" vertical="center" wrapText="1"/>
      <protection hidden="1"/>
    </xf>
    <xf numFmtId="0" fontId="2" fillId="0" borderId="3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horizontal="left" vertical="center" wrapText="1"/>
      <protection hidden="1"/>
    </xf>
    <xf numFmtId="0" fontId="2" fillId="0" borderId="16" xfId="0" applyFont="1" applyBorder="1" applyAlignment="1" applyProtection="1">
      <alignment horizontal="left" vertical="center" wrapText="1"/>
      <protection hidden="1"/>
    </xf>
    <xf numFmtId="0" fontId="7" fillId="0" borderId="16" xfId="0" applyFont="1" applyBorder="1" applyAlignment="1" applyProtection="1">
      <alignment horizontal="center" vertical="center" wrapText="1"/>
      <protection hidden="1"/>
    </xf>
    <xf numFmtId="0" fontId="19" fillId="5" borderId="22" xfId="0" applyFont="1" applyFill="1" applyBorder="1" applyAlignment="1" applyProtection="1">
      <alignment horizontal="center" vertical="center" wrapText="1"/>
      <protection hidden="1"/>
    </xf>
    <xf numFmtId="0" fontId="2" fillId="0" borderId="44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center" vertical="center" wrapText="1"/>
      <protection hidden="1"/>
    </xf>
    <xf numFmtId="0" fontId="23" fillId="2" borderId="59" xfId="0" applyFont="1" applyFill="1" applyBorder="1" applyAlignment="1" applyProtection="1">
      <alignment horizontal="center" vertical="center" wrapText="1"/>
      <protection locked="0" hidden="1"/>
    </xf>
    <xf numFmtId="49" fontId="7" fillId="0" borderId="54" xfId="0" applyNumberFormat="1" applyFont="1" applyBorder="1" applyAlignment="1" applyProtection="1">
      <alignment horizontal="center" vertical="center" wrapText="1"/>
      <protection hidden="1"/>
    </xf>
    <xf numFmtId="49" fontId="7" fillId="0" borderId="48" xfId="0" applyNumberFormat="1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left" vertical="center" wrapText="1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49" fontId="7" fillId="0" borderId="55" xfId="0" applyNumberFormat="1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7" fillId="0" borderId="56" xfId="0" applyFont="1" applyBorder="1" applyAlignment="1" applyProtection="1">
      <alignment horizontal="center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35" xfId="0" applyFont="1" applyBorder="1" applyAlignment="1" applyProtection="1">
      <alignment vertical="center" wrapText="1"/>
      <protection hidden="1"/>
    </xf>
    <xf numFmtId="0" fontId="23" fillId="2" borderId="61" xfId="0" applyFont="1" applyFill="1" applyBorder="1" applyAlignment="1" applyProtection="1">
      <alignment horizontal="center" vertical="center" wrapText="1"/>
      <protection locked="0" hidden="1"/>
    </xf>
    <xf numFmtId="0" fontId="29" fillId="0" borderId="76" xfId="0" applyFont="1" applyBorder="1" applyAlignment="1" applyProtection="1">
      <alignment horizontal="center" vertical="center" wrapText="1"/>
      <protection locked="0" hidden="1"/>
    </xf>
    <xf numFmtId="0" fontId="20" fillId="5" borderId="22" xfId="0" applyFont="1" applyFill="1" applyBorder="1" applyAlignment="1" applyProtection="1">
      <alignment horizontal="center" vertical="center" wrapText="1"/>
      <protection hidden="1"/>
    </xf>
    <xf numFmtId="0" fontId="38" fillId="0" borderId="2" xfId="0" applyFont="1" applyBorder="1">
      <alignment vertical="center"/>
    </xf>
    <xf numFmtId="0" fontId="18" fillId="0" borderId="19" xfId="0" applyFont="1" applyBorder="1" applyAlignment="1">
      <alignment vertical="center" wrapText="1"/>
    </xf>
    <xf numFmtId="0" fontId="17" fillId="0" borderId="26" xfId="0" applyFont="1" applyBorder="1" applyAlignment="1">
      <alignment horizontal="center" vertical="center" wrapText="1"/>
    </xf>
    <xf numFmtId="9" fontId="18" fillId="0" borderId="71" xfId="0" applyNumberFormat="1" applyFont="1" applyBorder="1" applyAlignment="1">
      <alignment horizontal="center" vertical="center"/>
    </xf>
    <xf numFmtId="0" fontId="16" fillId="2" borderId="70" xfId="0" applyFont="1" applyFill="1" applyBorder="1" applyAlignment="1">
      <alignment vertical="center" wrapText="1"/>
    </xf>
    <xf numFmtId="9" fontId="18" fillId="0" borderId="70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9" fontId="18" fillId="0" borderId="42" xfId="0" applyNumberFormat="1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 wrapText="1"/>
    </xf>
    <xf numFmtId="9" fontId="18" fillId="0" borderId="40" xfId="0" applyNumberFormat="1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0" fontId="14" fillId="0" borderId="36" xfId="0" applyFont="1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9" fontId="18" fillId="0" borderId="43" xfId="0" applyNumberFormat="1" applyFont="1" applyBorder="1" applyAlignment="1">
      <alignment horizontal="center" vertical="center"/>
    </xf>
    <xf numFmtId="0" fontId="16" fillId="2" borderId="71" xfId="0" applyFont="1" applyFill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4" fillId="0" borderId="70" xfId="0" applyFont="1" applyBorder="1">
      <alignment vertical="center"/>
    </xf>
    <xf numFmtId="0" fontId="16" fillId="0" borderId="70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 wrapText="1"/>
    </xf>
    <xf numFmtId="0" fontId="14" fillId="0" borderId="24" xfId="0" applyFont="1" applyBorder="1">
      <alignment vertical="center"/>
    </xf>
    <xf numFmtId="0" fontId="14" fillId="0" borderId="25" xfId="0" applyFont="1" applyBorder="1">
      <alignment vertical="center"/>
    </xf>
    <xf numFmtId="0" fontId="16" fillId="0" borderId="25" xfId="0" applyFont="1" applyBorder="1">
      <alignment vertical="center"/>
    </xf>
    <xf numFmtId="0" fontId="14" fillId="0" borderId="27" xfId="0" applyFont="1" applyBorder="1">
      <alignment vertical="center"/>
    </xf>
    <xf numFmtId="0" fontId="38" fillId="0" borderId="28" xfId="0" applyFont="1" applyBorder="1">
      <alignment vertical="center"/>
    </xf>
    <xf numFmtId="0" fontId="16" fillId="0" borderId="2" xfId="0" applyFont="1" applyBorder="1" applyAlignment="1">
      <alignment horizontal="center" vertical="center" wrapText="1"/>
    </xf>
    <xf numFmtId="0" fontId="14" fillId="0" borderId="71" xfId="0" applyFont="1" applyBorder="1">
      <alignment vertical="center"/>
    </xf>
    <xf numFmtId="0" fontId="14" fillId="0" borderId="1" xfId="0" applyFont="1" applyBorder="1">
      <alignment vertical="center"/>
    </xf>
    <xf numFmtId="0" fontId="40" fillId="0" borderId="0" xfId="0" applyFont="1" applyAlignment="1">
      <alignment horizontal="center" vertical="center" wrapText="1"/>
    </xf>
    <xf numFmtId="0" fontId="14" fillId="0" borderId="4" xfId="0" applyFont="1" applyBorder="1">
      <alignment vertical="center"/>
    </xf>
    <xf numFmtId="0" fontId="40" fillId="0" borderId="26" xfId="0" applyFont="1" applyBorder="1" applyAlignment="1">
      <alignment horizontal="center" vertical="center" wrapText="1"/>
    </xf>
    <xf numFmtId="0" fontId="14" fillId="0" borderId="25" xfId="0" applyFont="1" applyBorder="1" applyAlignment="1">
      <alignment wrapText="1"/>
    </xf>
    <xf numFmtId="0" fontId="14" fillId="0" borderId="5" xfId="0" applyFont="1" applyBorder="1">
      <alignment vertical="center"/>
    </xf>
    <xf numFmtId="0" fontId="14" fillId="0" borderId="18" xfId="0" applyFont="1" applyBorder="1">
      <alignment vertical="center"/>
    </xf>
    <xf numFmtId="0" fontId="2" fillId="0" borderId="59" xfId="0" applyFont="1" applyBorder="1" applyAlignment="1" applyProtection="1">
      <alignment horizontal="center" vertical="center" wrapText="1"/>
      <protection hidden="1"/>
    </xf>
    <xf numFmtId="0" fontId="2" fillId="0" borderId="61" xfId="0" applyFont="1" applyBorder="1" applyAlignment="1" applyProtection="1">
      <alignment horizontal="center" vertical="center" wrapText="1"/>
      <protection hidden="1"/>
    </xf>
    <xf numFmtId="0" fontId="23" fillId="2" borderId="80" xfId="0" applyFont="1" applyFill="1" applyBorder="1" applyAlignment="1" applyProtection="1">
      <alignment horizontal="center" vertical="center" wrapText="1"/>
      <protection locked="0" hidden="1"/>
    </xf>
    <xf numFmtId="0" fontId="17" fillId="0" borderId="2" xfId="0" applyFont="1" applyBorder="1" applyAlignment="1">
      <alignment horizontal="center" vertical="center"/>
    </xf>
    <xf numFmtId="0" fontId="30" fillId="5" borderId="22" xfId="0" applyFont="1" applyFill="1" applyBorder="1" applyAlignment="1" applyProtection="1">
      <alignment horizontal="center" vertical="center" wrapText="1"/>
      <protection hidden="1"/>
    </xf>
    <xf numFmtId="9" fontId="2" fillId="0" borderId="59" xfId="0" applyNumberFormat="1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Protection="1">
      <alignment vertical="center"/>
      <protection locked="0" hidden="1"/>
    </xf>
    <xf numFmtId="0" fontId="1" fillId="0" borderId="50" xfId="0" applyFont="1" applyBorder="1" applyProtection="1">
      <alignment vertical="center"/>
      <protection locked="0" hidden="1"/>
    </xf>
    <xf numFmtId="0" fontId="2" fillId="0" borderId="80" xfId="0" applyFont="1" applyBorder="1" applyAlignment="1" applyProtection="1">
      <alignment horizontal="center" vertical="center" wrapText="1"/>
      <protection hidden="1"/>
    </xf>
    <xf numFmtId="0" fontId="21" fillId="2" borderId="80" xfId="0" applyFont="1" applyFill="1" applyBorder="1" applyAlignment="1" applyProtection="1">
      <alignment horizontal="center" vertical="center" wrapText="1"/>
      <protection locked="0" hidden="1"/>
    </xf>
    <xf numFmtId="9" fontId="2" fillId="0" borderId="80" xfId="0" applyNumberFormat="1" applyFont="1" applyBorder="1" applyAlignment="1" applyProtection="1">
      <alignment horizontal="center" vertical="center" wrapText="1"/>
      <protection hidden="1"/>
    </xf>
    <xf numFmtId="0" fontId="29" fillId="5" borderId="22" xfId="0" applyFont="1" applyFill="1" applyBorder="1" applyAlignment="1" applyProtection="1">
      <alignment horizontal="center" vertical="center" wrapText="1"/>
      <protection locked="0" hidden="1"/>
    </xf>
    <xf numFmtId="0" fontId="2" fillId="5" borderId="22" xfId="0" applyFont="1" applyFill="1" applyBorder="1" applyAlignment="1" applyProtection="1">
      <alignment horizontal="center" vertical="center" wrapText="1"/>
      <protection hidden="1"/>
    </xf>
    <xf numFmtId="49" fontId="28" fillId="5" borderId="22" xfId="0" applyNumberFormat="1" applyFont="1" applyFill="1" applyBorder="1" applyAlignment="1" applyProtection="1">
      <alignment horizontal="center" vertical="center"/>
      <protection hidden="1"/>
    </xf>
    <xf numFmtId="49" fontId="28" fillId="5" borderId="23" xfId="0" applyNumberFormat="1" applyFont="1" applyFill="1" applyBorder="1" applyAlignment="1" applyProtection="1">
      <alignment horizontal="center" vertical="center"/>
      <protection hidden="1"/>
    </xf>
    <xf numFmtId="0" fontId="13" fillId="5" borderId="22" xfId="0" applyFont="1" applyFill="1" applyBorder="1" applyProtection="1">
      <alignment vertical="center"/>
      <protection hidden="1"/>
    </xf>
    <xf numFmtId="0" fontId="17" fillId="0" borderId="2" xfId="0" applyFont="1" applyBorder="1">
      <alignment vertical="center"/>
    </xf>
    <xf numFmtId="0" fontId="14" fillId="2" borderId="2" xfId="0" applyFont="1" applyFill="1" applyBorder="1">
      <alignment vertical="center"/>
    </xf>
    <xf numFmtId="0" fontId="16" fillId="0" borderId="2" xfId="0" applyFont="1" applyBorder="1">
      <alignment vertical="center"/>
    </xf>
    <xf numFmtId="0" fontId="38" fillId="0" borderId="37" xfId="0" applyFont="1" applyBorder="1" applyAlignment="1">
      <alignment horizontal="center" vertical="center" wrapText="1"/>
    </xf>
    <xf numFmtId="0" fontId="40" fillId="0" borderId="82" xfId="0" applyFont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8" fillId="0" borderId="26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41" fillId="0" borderId="0" xfId="0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horizontal="left" vertical="center" wrapText="1"/>
      <protection hidden="1"/>
    </xf>
    <xf numFmtId="0" fontId="43" fillId="0" borderId="0" xfId="0" applyFont="1" applyAlignment="1" applyProtection="1">
      <alignment horizontal="center" vertical="center" wrapText="1"/>
      <protection hidden="1"/>
    </xf>
    <xf numFmtId="0" fontId="44" fillId="0" borderId="0" xfId="0" applyFont="1" applyAlignment="1" applyProtection="1">
      <alignment vertical="center" wrapText="1"/>
      <protection locked="0" hidden="1"/>
    </xf>
    <xf numFmtId="1" fontId="44" fillId="0" borderId="0" xfId="0" applyNumberFormat="1" applyFont="1" applyAlignment="1" applyProtection="1">
      <alignment vertical="center" wrapText="1"/>
      <protection locked="0" hidden="1"/>
    </xf>
    <xf numFmtId="0" fontId="45" fillId="5" borderId="22" xfId="0" applyFont="1" applyFill="1" applyBorder="1" applyAlignment="1" applyProtection="1">
      <alignment horizontal="center" vertical="center" wrapText="1"/>
      <protection hidden="1"/>
    </xf>
    <xf numFmtId="0" fontId="41" fillId="0" borderId="0" xfId="0" applyFont="1" applyAlignment="1" applyProtection="1">
      <alignment horizontal="center" vertical="center" wrapText="1"/>
      <protection hidden="1"/>
    </xf>
    <xf numFmtId="0" fontId="46" fillId="2" borderId="34" xfId="0" applyFont="1" applyFill="1" applyBorder="1" applyAlignment="1" applyProtection="1">
      <alignment horizontal="center" vertical="center" wrapText="1"/>
      <protection locked="0" hidden="1"/>
    </xf>
    <xf numFmtId="0" fontId="46" fillId="2" borderId="41" xfId="0" applyFont="1" applyFill="1" applyBorder="1" applyAlignment="1" applyProtection="1">
      <alignment horizontal="center" vertical="center" wrapText="1"/>
      <protection locked="0" hidden="1"/>
    </xf>
    <xf numFmtId="0" fontId="46" fillId="5" borderId="22" xfId="0" applyFont="1" applyFill="1" applyBorder="1" applyAlignment="1" applyProtection="1">
      <alignment horizontal="center" vertical="center" wrapText="1"/>
      <protection locked="0" hidden="1"/>
    </xf>
    <xf numFmtId="0" fontId="46" fillId="2" borderId="35" xfId="0" applyFont="1" applyFill="1" applyBorder="1" applyAlignment="1" applyProtection="1">
      <alignment horizontal="center" vertical="center" wrapText="1"/>
      <protection locked="0" hidden="1"/>
    </xf>
    <xf numFmtId="0" fontId="47" fillId="0" borderId="0" xfId="0" applyFont="1">
      <alignment vertical="center"/>
    </xf>
    <xf numFmtId="0" fontId="2" fillId="0" borderId="72" xfId="0" applyFont="1" applyBorder="1" applyAlignment="1" applyProtection="1">
      <alignment vertical="center" wrapText="1"/>
      <protection hidden="1"/>
    </xf>
    <xf numFmtId="49" fontId="7" fillId="0" borderId="66" xfId="0" applyNumberFormat="1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vertical="center" wrapText="1"/>
      <protection hidden="1"/>
    </xf>
    <xf numFmtId="49" fontId="16" fillId="2" borderId="0" xfId="0" applyNumberFormat="1" applyFont="1" applyFill="1" applyAlignment="1">
      <alignment vertical="center" wrapText="1"/>
    </xf>
    <xf numFmtId="49" fontId="16" fillId="7" borderId="0" xfId="0" applyNumberFormat="1" applyFont="1" applyFill="1" applyAlignment="1">
      <alignment vertical="center" wrapText="1"/>
    </xf>
    <xf numFmtId="49" fontId="16" fillId="0" borderId="2" xfId="0" applyNumberFormat="1" applyFont="1" applyBorder="1" applyAlignment="1">
      <alignment vertical="center" wrapText="1"/>
    </xf>
    <xf numFmtId="49" fontId="16" fillId="7" borderId="2" xfId="0" applyNumberFormat="1" applyFont="1" applyFill="1" applyBorder="1" applyAlignment="1">
      <alignment vertical="center" wrapText="1"/>
    </xf>
    <xf numFmtId="0" fontId="38" fillId="0" borderId="70" xfId="0" applyFont="1" applyBorder="1">
      <alignment vertical="center"/>
    </xf>
    <xf numFmtId="0" fontId="16" fillId="0" borderId="70" xfId="0" applyFont="1" applyBorder="1" applyAlignment="1">
      <alignment horizontal="center" vertical="center" wrapText="1"/>
    </xf>
    <xf numFmtId="9" fontId="18" fillId="0" borderId="2" xfId="0" applyNumberFormat="1" applyFont="1" applyBorder="1" applyAlignment="1">
      <alignment horizontal="center" vertical="center" wrapText="1"/>
    </xf>
    <xf numFmtId="0" fontId="2" fillId="0" borderId="50" xfId="0" applyFont="1" applyBorder="1" applyAlignment="1" applyProtection="1">
      <alignment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16" fillId="8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vertical="center" wrapText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0" fontId="22" fillId="2" borderId="20" xfId="0" applyFont="1" applyFill="1" applyBorder="1" applyAlignment="1" applyProtection="1">
      <alignment horizontal="center" vertical="center" wrapText="1"/>
      <protection locked="0" hidden="1"/>
    </xf>
    <xf numFmtId="0" fontId="49" fillId="0" borderId="0" xfId="0" applyFont="1" applyProtection="1">
      <alignment vertical="center"/>
      <protection hidden="1"/>
    </xf>
    <xf numFmtId="0" fontId="2" fillId="0" borderId="9" xfId="0" applyFont="1" applyBorder="1" applyAlignment="1" applyProtection="1">
      <alignment horizontal="left" vertical="top" wrapText="1"/>
      <protection hidden="1"/>
    </xf>
    <xf numFmtId="0" fontId="2" fillId="0" borderId="10" xfId="0" applyFont="1" applyBorder="1" applyAlignment="1" applyProtection="1">
      <alignment horizontal="left" vertical="top" wrapText="1"/>
      <protection hidden="1"/>
    </xf>
    <xf numFmtId="0" fontId="2" fillId="0" borderId="13" xfId="0" applyFont="1" applyBorder="1" applyAlignment="1" applyProtection="1">
      <alignment horizontal="left" vertical="top" wrapText="1"/>
      <protection hidden="1"/>
    </xf>
    <xf numFmtId="0" fontId="2" fillId="0" borderId="13" xfId="0" applyFont="1" applyBorder="1" applyAlignment="1" applyProtection="1">
      <alignment vertical="top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left" vertical="center" wrapText="1"/>
      <protection hidden="1"/>
    </xf>
    <xf numFmtId="9" fontId="2" fillId="0" borderId="81" xfId="0" applyNumberFormat="1" applyFont="1" applyBorder="1" applyAlignment="1" applyProtection="1">
      <alignment horizontal="center" vertical="center" wrapText="1"/>
      <protection locked="0" hidden="1"/>
    </xf>
    <xf numFmtId="9" fontId="2" fillId="0" borderId="47" xfId="0" applyNumberFormat="1" applyFont="1" applyBorder="1" applyAlignment="1" applyProtection="1">
      <alignment horizontal="center" vertical="center" wrapText="1"/>
      <protection locked="0" hidden="1"/>
    </xf>
    <xf numFmtId="49" fontId="16" fillId="0" borderId="2" xfId="0" applyNumberFormat="1" applyFont="1" applyBorder="1" applyAlignment="1">
      <alignment horizontal="center" vertical="center" wrapText="1"/>
    </xf>
    <xf numFmtId="0" fontId="2" fillId="0" borderId="20" xfId="0" applyFont="1" applyBorder="1" applyAlignment="1" applyProtection="1">
      <alignment vertical="top" wrapText="1"/>
      <protection hidden="1"/>
    </xf>
    <xf numFmtId="49" fontId="7" fillId="0" borderId="23" xfId="0" applyNumberFormat="1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left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39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6" fillId="0" borderId="0" xfId="0" applyFont="1" applyAlignment="1" applyProtection="1">
      <alignment horizontal="left" wrapText="1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left" vertical="center" wrapText="1"/>
      <protection hidden="1"/>
    </xf>
    <xf numFmtId="0" fontId="2" fillId="0" borderId="15" xfId="0" applyFont="1" applyBorder="1" applyAlignment="1" applyProtection="1">
      <alignment horizontal="left" vertical="center" wrapText="1"/>
      <protection hidden="1"/>
    </xf>
    <xf numFmtId="0" fontId="2" fillId="0" borderId="17" xfId="0" applyFont="1" applyBorder="1" applyAlignment="1" applyProtection="1">
      <alignment horizontal="left" vertical="center" wrapText="1"/>
      <protection hidden="1"/>
    </xf>
    <xf numFmtId="0" fontId="2" fillId="0" borderId="53" xfId="0" applyFont="1" applyBorder="1" applyAlignment="1" applyProtection="1">
      <alignment horizontal="left" vertical="center" wrapText="1"/>
      <protection hidden="1"/>
    </xf>
    <xf numFmtId="0" fontId="2" fillId="0" borderId="12" xfId="0" applyFont="1" applyBorder="1" applyAlignment="1" applyProtection="1">
      <alignment horizontal="left" vertical="center" wrapText="1"/>
      <protection hidden="1"/>
    </xf>
    <xf numFmtId="0" fontId="2" fillId="0" borderId="73" xfId="0" applyFont="1" applyBorder="1" applyAlignment="1" applyProtection="1">
      <alignment vertical="center" wrapText="1"/>
      <protection hidden="1"/>
    </xf>
    <xf numFmtId="0" fontId="2" fillId="0" borderId="11" xfId="0" applyFont="1" applyBorder="1" applyAlignment="1" applyProtection="1">
      <alignment vertical="center" wrapText="1"/>
      <protection hidden="1"/>
    </xf>
    <xf numFmtId="0" fontId="2" fillId="0" borderId="59" xfId="0" applyFont="1" applyBorder="1" applyAlignment="1" applyProtection="1">
      <alignment horizontal="center" vertical="center" wrapText="1"/>
      <protection hidden="1"/>
    </xf>
    <xf numFmtId="0" fontId="2" fillId="0" borderId="61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1" fontId="32" fillId="2" borderId="65" xfId="0" applyNumberFormat="1" applyFont="1" applyFill="1" applyBorder="1" applyAlignment="1" applyProtection="1">
      <alignment horizontal="left" vertical="center" wrapText="1"/>
      <protection locked="0" hidden="1"/>
    </xf>
    <xf numFmtId="1" fontId="33" fillId="0" borderId="51" xfId="0" applyNumberFormat="1" applyFont="1" applyBorder="1" applyAlignment="1" applyProtection="1">
      <alignment vertical="center" wrapText="1"/>
      <protection locked="0" hidden="1"/>
    </xf>
    <xf numFmtId="1" fontId="33" fillId="0" borderId="12" xfId="0" applyNumberFormat="1" applyFont="1" applyBorder="1" applyAlignment="1" applyProtection="1">
      <alignment vertical="center" wrapText="1"/>
      <protection locked="0" hidden="1"/>
    </xf>
    <xf numFmtId="0" fontId="1" fillId="2" borderId="79" xfId="0" applyFont="1" applyFill="1" applyBorder="1" applyProtection="1">
      <alignment vertical="center"/>
      <protection locked="0" hidden="1"/>
    </xf>
    <xf numFmtId="0" fontId="0" fillId="2" borderId="78" xfId="0" applyFill="1" applyBorder="1" applyProtection="1">
      <alignment vertical="center"/>
      <protection locked="0" hidden="1"/>
    </xf>
    <xf numFmtId="0" fontId="2" fillId="0" borderId="74" xfId="0" applyFont="1" applyBorder="1" applyAlignment="1" applyProtection="1">
      <alignment horizontal="left" vertical="center" wrapText="1"/>
      <protection hidden="1"/>
    </xf>
    <xf numFmtId="0" fontId="2" fillId="0" borderId="23" xfId="0" applyFont="1" applyBorder="1" applyAlignment="1" applyProtection="1">
      <alignment horizontal="left" vertical="center" wrapText="1"/>
      <protection hidden="1"/>
    </xf>
    <xf numFmtId="9" fontId="2" fillId="0" borderId="73" xfId="0" applyNumberFormat="1" applyFont="1" applyBorder="1" applyAlignment="1" applyProtection="1">
      <alignment horizontal="center" vertical="center" wrapText="1"/>
      <protection locked="0" hidden="1"/>
    </xf>
    <xf numFmtId="9" fontId="2" fillId="0" borderId="11" xfId="0" applyNumberFormat="1" applyFont="1" applyBorder="1" applyAlignment="1" applyProtection="1">
      <alignment horizontal="center" vertical="center" wrapText="1"/>
      <protection locked="0" hidden="1"/>
    </xf>
    <xf numFmtId="0" fontId="2" fillId="0" borderId="81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horizontal="left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7" fillId="0" borderId="68" xfId="0" applyFont="1" applyBorder="1" applyAlignment="1" applyProtection="1">
      <alignment horizontal="center" vertical="center" wrapText="1"/>
      <protection locked="0" hidden="1"/>
    </xf>
    <xf numFmtId="0" fontId="0" fillId="0" borderId="69" xfId="0" applyBorder="1" applyAlignment="1" applyProtection="1">
      <alignment horizontal="center" vertical="center"/>
      <protection locked="0" hidden="1"/>
    </xf>
    <xf numFmtId="0" fontId="35" fillId="3" borderId="21" xfId="0" applyFont="1" applyFill="1" applyBorder="1" applyAlignment="1" applyProtection="1">
      <alignment horizontal="center" vertical="center"/>
      <protection hidden="1"/>
    </xf>
    <xf numFmtId="0" fontId="36" fillId="3" borderId="22" xfId="0" applyFont="1" applyFill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9" fillId="3" borderId="21" xfId="0" applyFont="1" applyFill="1" applyBorder="1" applyAlignment="1" applyProtection="1">
      <alignment horizontal="center" vertical="center" wrapText="1"/>
      <protection hidden="1"/>
    </xf>
    <xf numFmtId="0" fontId="9" fillId="3" borderId="22" xfId="0" applyFont="1" applyFill="1" applyBorder="1" applyAlignment="1" applyProtection="1">
      <alignment horizontal="center" vertical="center" wrapText="1"/>
      <protection hidden="1"/>
    </xf>
    <xf numFmtId="0" fontId="9" fillId="3" borderId="75" xfId="0" applyFont="1" applyFill="1" applyBorder="1" applyAlignment="1" applyProtection="1">
      <alignment horizontal="center" vertical="center" wrapText="1"/>
      <protection hidden="1"/>
    </xf>
    <xf numFmtId="0" fontId="32" fillId="0" borderId="34" xfId="0" applyFont="1" applyBorder="1" applyAlignment="1" applyProtection="1">
      <alignment horizontal="left" vertical="center" wrapText="1"/>
      <protection hidden="1"/>
    </xf>
    <xf numFmtId="0" fontId="32" fillId="0" borderId="59" xfId="0" applyFont="1" applyBorder="1" applyAlignment="1" applyProtection="1">
      <alignment horizontal="left" vertical="center" wrapText="1"/>
      <protection hidden="1"/>
    </xf>
    <xf numFmtId="0" fontId="32" fillId="0" borderId="60" xfId="0" applyFont="1" applyBorder="1" applyAlignment="1" applyProtection="1">
      <alignment horizontal="left" vertical="center" wrapText="1"/>
      <protection hidden="1"/>
    </xf>
    <xf numFmtId="0" fontId="32" fillId="2" borderId="64" xfId="0" applyFont="1" applyFill="1" applyBorder="1" applyAlignment="1" applyProtection="1">
      <alignment horizontal="left" vertical="center" wrapText="1"/>
      <protection locked="0" hidden="1"/>
    </xf>
    <xf numFmtId="0" fontId="33" fillId="0" borderId="46" xfId="0" applyFont="1" applyBorder="1" applyAlignment="1" applyProtection="1">
      <alignment vertical="center" wrapText="1"/>
      <protection locked="0" hidden="1"/>
    </xf>
    <xf numFmtId="0" fontId="33" fillId="0" borderId="11" xfId="0" applyFont="1" applyBorder="1" applyAlignment="1" applyProtection="1">
      <alignment vertical="center" wrapText="1"/>
      <protection locked="0" hidden="1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" fillId="0" borderId="73" xfId="0" applyFont="1" applyBorder="1" applyAlignment="1" applyProtection="1">
      <alignment horizontal="left" vertical="center" wrapText="1"/>
      <protection hidden="1"/>
    </xf>
    <xf numFmtId="0" fontId="2" fillId="0" borderId="11" xfId="0" applyFont="1" applyBorder="1" applyAlignment="1" applyProtection="1">
      <alignment horizontal="left" vertical="center" wrapText="1"/>
      <protection hidden="1"/>
    </xf>
    <xf numFmtId="0" fontId="2" fillId="0" borderId="57" xfId="0" applyFont="1" applyBorder="1" applyAlignment="1" applyProtection="1">
      <alignment horizontal="center" vertical="center" wrapText="1"/>
      <protection hidden="1"/>
    </xf>
    <xf numFmtId="0" fontId="2" fillId="0" borderId="52" xfId="0" applyFont="1" applyBorder="1" applyAlignment="1" applyProtection="1">
      <alignment horizontal="left" vertical="center" wrapText="1"/>
      <protection hidden="1"/>
    </xf>
    <xf numFmtId="0" fontId="2" fillId="0" borderId="14" xfId="0" applyFont="1" applyBorder="1" applyAlignment="1" applyProtection="1">
      <alignment horizontal="left" vertical="center" wrapText="1"/>
      <protection hidden="1"/>
    </xf>
    <xf numFmtId="0" fontId="2" fillId="0" borderId="29" xfId="0" applyFont="1" applyBorder="1" applyAlignment="1" applyProtection="1">
      <alignment horizontal="left" vertical="center" wrapText="1"/>
      <protection hidden="1"/>
    </xf>
    <xf numFmtId="0" fontId="0" fillId="0" borderId="32" xfId="0" applyBorder="1" applyAlignment="1" applyProtection="1">
      <alignment horizontal="left" vertical="center" wrapText="1"/>
      <protection hidden="1"/>
    </xf>
    <xf numFmtId="0" fontId="0" fillId="0" borderId="17" xfId="0" applyBorder="1" applyAlignment="1" applyProtection="1">
      <alignment horizontal="left" vertical="center" wrapText="1"/>
      <protection hidden="1"/>
    </xf>
    <xf numFmtId="0" fontId="2" fillId="0" borderId="77" xfId="0" applyFont="1" applyBorder="1" applyAlignment="1" applyProtection="1">
      <alignment horizontal="left" vertical="center" wrapText="1"/>
      <protection hidden="1"/>
    </xf>
    <xf numFmtId="0" fontId="2" fillId="0" borderId="49" xfId="0" applyFont="1" applyBorder="1" applyAlignment="1" applyProtection="1">
      <alignment horizontal="left" vertical="center" wrapText="1"/>
      <protection hidden="1"/>
    </xf>
    <xf numFmtId="0" fontId="9" fillId="3" borderId="74" xfId="0" applyFont="1" applyFill="1" applyBorder="1" applyAlignment="1" applyProtection="1">
      <alignment horizontal="center" vertical="center" wrapText="1"/>
      <protection hidden="1"/>
    </xf>
    <xf numFmtId="0" fontId="9" fillId="3" borderId="23" xfId="0" applyFont="1" applyFill="1" applyBorder="1" applyAlignment="1" applyProtection="1">
      <alignment horizontal="center" vertical="center" wrapText="1"/>
      <protection hidden="1"/>
    </xf>
    <xf numFmtId="0" fontId="3" fillId="5" borderId="22" xfId="0" applyFont="1" applyFill="1" applyBorder="1" applyAlignment="1" applyProtection="1">
      <alignment horizontal="center" vertical="center" wrapText="1"/>
      <protection hidden="1"/>
    </xf>
    <xf numFmtId="0" fontId="3" fillId="5" borderId="23" xfId="0" applyFont="1" applyFill="1" applyBorder="1" applyAlignment="1" applyProtection="1">
      <alignment horizontal="center" vertical="center" wrapText="1"/>
      <protection hidden="1"/>
    </xf>
    <xf numFmtId="0" fontId="32" fillId="0" borderId="35" xfId="0" applyFont="1" applyBorder="1" applyAlignment="1" applyProtection="1">
      <alignment horizontal="left" vertical="center" wrapText="1"/>
      <protection hidden="1"/>
    </xf>
    <xf numFmtId="0" fontId="32" fillId="0" borderId="61" xfId="0" applyFont="1" applyBorder="1" applyAlignment="1" applyProtection="1">
      <alignment horizontal="left" vertical="center" wrapText="1"/>
      <protection hidden="1"/>
    </xf>
    <xf numFmtId="0" fontId="32" fillId="0" borderId="62" xfId="0" applyFont="1" applyBorder="1" applyAlignment="1" applyProtection="1">
      <alignment horizontal="left" vertical="center" wrapText="1"/>
      <protection hidden="1"/>
    </xf>
    <xf numFmtId="0" fontId="2" fillId="0" borderId="30" xfId="0" applyFont="1" applyBorder="1" applyAlignment="1" applyProtection="1">
      <alignment horizontal="left" vertical="center" wrapText="1"/>
      <protection hidden="1"/>
    </xf>
    <xf numFmtId="0" fontId="0" fillId="0" borderId="30" xfId="0" applyBorder="1" applyAlignment="1" applyProtection="1">
      <alignment horizontal="left" vertical="center" wrapText="1"/>
      <protection hidden="1"/>
    </xf>
    <xf numFmtId="0" fontId="0" fillId="0" borderId="15" xfId="0" applyBorder="1" applyAlignment="1" applyProtection="1">
      <alignment vertical="center" wrapText="1"/>
      <protection hidden="1"/>
    </xf>
    <xf numFmtId="0" fontId="4" fillId="0" borderId="73" xfId="0" applyFont="1" applyBorder="1" applyAlignment="1" applyProtection="1">
      <alignment horizontal="left" vertical="center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0" fontId="1" fillId="0" borderId="22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36" fillId="3" borderId="23" xfId="0" applyFont="1" applyFill="1" applyBorder="1" applyAlignment="1" applyProtection="1">
      <alignment horizontal="center" vertical="center"/>
      <protection hidden="1"/>
    </xf>
    <xf numFmtId="49" fontId="35" fillId="3" borderId="21" xfId="0" applyNumberFormat="1" applyFont="1" applyFill="1" applyBorder="1" applyAlignment="1" applyProtection="1">
      <alignment horizontal="center" vertical="center"/>
      <protection hidden="1"/>
    </xf>
    <xf numFmtId="49" fontId="35" fillId="3" borderId="22" xfId="0" applyNumberFormat="1" applyFont="1" applyFill="1" applyBorder="1" applyAlignment="1" applyProtection="1">
      <alignment horizontal="center" vertical="center"/>
      <protection hidden="1"/>
    </xf>
    <xf numFmtId="49" fontId="35" fillId="3" borderId="23" xfId="0" applyNumberFormat="1" applyFont="1" applyFill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12" fillId="0" borderId="29" xfId="0" applyFont="1" applyBorder="1" applyAlignment="1" applyProtection="1">
      <alignment horizontal="left" vertical="center" wrapText="1"/>
      <protection hidden="1"/>
    </xf>
    <xf numFmtId="0" fontId="12" fillId="0" borderId="30" xfId="0" applyFont="1" applyBorder="1" applyAlignment="1" applyProtection="1">
      <alignment horizontal="left" vertical="center" wrapText="1"/>
      <protection hidden="1"/>
    </xf>
    <xf numFmtId="0" fontId="0" fillId="0" borderId="30" xfId="0" applyBorder="1" applyAlignment="1" applyProtection="1">
      <alignment horizontal="left" vertical="center"/>
      <protection hidden="1"/>
    </xf>
    <xf numFmtId="0" fontId="12" fillId="0" borderId="31" xfId="0" applyFont="1" applyBorder="1" applyAlignment="1" applyProtection="1">
      <alignment vertical="center" wrapText="1"/>
      <protection hidden="1"/>
    </xf>
    <xf numFmtId="0" fontId="12" fillId="0" borderId="15" xfId="0" applyFont="1" applyBorder="1" applyAlignment="1" applyProtection="1">
      <alignment vertical="center" wrapText="1"/>
      <protection hidden="1"/>
    </xf>
    <xf numFmtId="0" fontId="0" fillId="0" borderId="15" xfId="0" applyBorder="1" applyProtection="1">
      <alignment vertical="center"/>
      <protection hidden="1"/>
    </xf>
    <xf numFmtId="0" fontId="32" fillId="0" borderId="33" xfId="0" applyFont="1" applyBorder="1" applyAlignment="1" applyProtection="1">
      <alignment horizontal="left" vertical="center" wrapText="1"/>
      <protection hidden="1"/>
    </xf>
    <xf numFmtId="0" fontId="32" fillId="0" borderId="57" xfId="0" applyFont="1" applyBorder="1" applyAlignment="1" applyProtection="1">
      <alignment horizontal="left" vertical="center" wrapText="1"/>
      <protection hidden="1"/>
    </xf>
    <xf numFmtId="0" fontId="32" fillId="0" borderId="58" xfId="0" applyFont="1" applyBorder="1" applyAlignment="1" applyProtection="1">
      <alignment horizontal="left" vertical="center" wrapText="1"/>
      <protection hidden="1"/>
    </xf>
    <xf numFmtId="0" fontId="32" fillId="2" borderId="63" xfId="0" applyFont="1" applyFill="1" applyBorder="1" applyAlignment="1" applyProtection="1">
      <alignment vertical="center" wrapText="1"/>
      <protection locked="0" hidden="1"/>
    </xf>
    <xf numFmtId="0" fontId="33" fillId="0" borderId="45" xfId="0" applyFont="1" applyBorder="1" applyAlignment="1" applyProtection="1">
      <alignment vertical="center" wrapText="1"/>
      <protection locked="0" hidden="1"/>
    </xf>
    <xf numFmtId="0" fontId="33" fillId="0" borderId="14" xfId="0" applyFont="1" applyBorder="1" applyAlignment="1" applyProtection="1">
      <alignment vertical="center" wrapText="1"/>
      <protection locked="0" hidden="1"/>
    </xf>
    <xf numFmtId="9" fontId="2" fillId="0" borderId="53" xfId="0" applyNumberFormat="1" applyFont="1" applyBorder="1" applyAlignment="1" applyProtection="1">
      <alignment horizontal="center" vertical="center" wrapText="1"/>
      <protection locked="0" hidden="1"/>
    </xf>
    <xf numFmtId="9" fontId="2" fillId="0" borderId="12" xfId="0" applyNumberFormat="1" applyFont="1" applyBorder="1" applyAlignment="1" applyProtection="1">
      <alignment horizontal="center" vertical="center" wrapText="1"/>
      <protection locked="0" hidden="1"/>
    </xf>
    <xf numFmtId="9" fontId="2" fillId="0" borderId="81" xfId="0" applyNumberFormat="1" applyFont="1" applyBorder="1" applyAlignment="1" applyProtection="1">
      <alignment horizontal="center" vertical="center" wrapText="1"/>
      <protection locked="0" hidden="1"/>
    </xf>
    <xf numFmtId="9" fontId="2" fillId="0" borderId="47" xfId="0" applyNumberFormat="1" applyFont="1" applyBorder="1" applyAlignment="1" applyProtection="1">
      <alignment horizontal="center" vertical="center" wrapText="1"/>
      <protection locked="0" hidden="1"/>
    </xf>
  </cellXfs>
  <cellStyles count="3">
    <cellStyle name="Обычный" xfId="0" builtinId="0"/>
    <cellStyle name="Обычный 3" xfId="1" xr:uid="{00000000-0005-0000-0000-000001000000}"/>
    <cellStyle name="Процентный 2" xfId="2" xr:uid="{00000000-0005-0000-0000-000002000000}"/>
  </cellStyles>
  <dxfs count="6"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7" tint="0.39994506668294322"/>
      </font>
      <fill>
        <patternFill>
          <bgColor theme="0" tint="-0.14996795556505021"/>
        </patternFill>
      </fill>
    </dxf>
    <dxf>
      <font>
        <color theme="0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3333FF"/>
      <color rgb="FFFFFF99"/>
      <color rgb="FF33CC33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I$23" lockText="1" noThreeD="1"/>
</file>

<file path=xl/ctrlProps/ctrlProp10.xml><?xml version="1.0" encoding="utf-8"?>
<formControlPr xmlns="http://schemas.microsoft.com/office/spreadsheetml/2009/9/main" objectType="CheckBox" fmlaLink="$I$39" lockText="1" noThreeD="1"/>
</file>

<file path=xl/ctrlProps/ctrlProp11.xml><?xml version="1.0" encoding="utf-8"?>
<formControlPr xmlns="http://schemas.microsoft.com/office/spreadsheetml/2009/9/main" objectType="CheckBox" fmlaLink="$I$39" lockText="1" noThreeD="1"/>
</file>

<file path=xl/ctrlProps/ctrlProp12.xml><?xml version="1.0" encoding="utf-8"?>
<formControlPr xmlns="http://schemas.microsoft.com/office/spreadsheetml/2009/9/main" objectType="CheckBox" fmlaLink="$I$40" lockText="1" noThreeD="1"/>
</file>

<file path=xl/ctrlProps/ctrlProp13.xml><?xml version="1.0" encoding="utf-8"?>
<formControlPr xmlns="http://schemas.microsoft.com/office/spreadsheetml/2009/9/main" objectType="CheckBox" fmlaLink="$I$40" lockText="1" noThreeD="1"/>
</file>

<file path=xl/ctrlProps/ctrlProp14.xml><?xml version="1.0" encoding="utf-8"?>
<formControlPr xmlns="http://schemas.microsoft.com/office/spreadsheetml/2009/9/main" objectType="CheckBox" fmlaLink="$I$39" lockText="1" noThreeD="1"/>
</file>

<file path=xl/ctrlProps/ctrlProp15.xml><?xml version="1.0" encoding="utf-8"?>
<formControlPr xmlns="http://schemas.microsoft.com/office/spreadsheetml/2009/9/main" objectType="CheckBox" fmlaLink="$I$40" lockText="1" noThreeD="1"/>
</file>

<file path=xl/ctrlProps/ctrlProp16.xml><?xml version="1.0" encoding="utf-8"?>
<formControlPr xmlns="http://schemas.microsoft.com/office/spreadsheetml/2009/9/main" objectType="CheckBox" fmlaLink="$I$39" lockText="1" noThreeD="1"/>
</file>

<file path=xl/ctrlProps/ctrlProp17.xml><?xml version="1.0" encoding="utf-8"?>
<formControlPr xmlns="http://schemas.microsoft.com/office/spreadsheetml/2009/9/main" objectType="CheckBox" fmlaLink="$I$39" lockText="1" noThreeD="1"/>
</file>

<file path=xl/ctrlProps/ctrlProp18.xml><?xml version="1.0" encoding="utf-8"?>
<formControlPr xmlns="http://schemas.microsoft.com/office/spreadsheetml/2009/9/main" objectType="CheckBox" fmlaLink="$I$39" lockText="1" noThreeD="1"/>
</file>

<file path=xl/ctrlProps/ctrlProp19.xml><?xml version="1.0" encoding="utf-8"?>
<formControlPr xmlns="http://schemas.microsoft.com/office/spreadsheetml/2009/9/main" objectType="CheckBox" fmlaLink="$I$39" lockText="1" noThreeD="1"/>
</file>

<file path=xl/ctrlProps/ctrlProp2.xml><?xml version="1.0" encoding="utf-8"?>
<formControlPr xmlns="http://schemas.microsoft.com/office/spreadsheetml/2009/9/main" objectType="CheckBox" fmlaLink="$I$24" lockText="1" noThreeD="1"/>
</file>

<file path=xl/ctrlProps/ctrlProp20.xml><?xml version="1.0" encoding="utf-8"?>
<formControlPr xmlns="http://schemas.microsoft.com/office/spreadsheetml/2009/9/main" objectType="CheckBox" fmlaLink="$I$40" lockText="1" noThreeD="1"/>
</file>

<file path=xl/ctrlProps/ctrlProp21.xml><?xml version="1.0" encoding="utf-8"?>
<formControlPr xmlns="http://schemas.microsoft.com/office/spreadsheetml/2009/9/main" objectType="CheckBox" fmlaLink="$I$52" lockText="1" noThreeD="1"/>
</file>

<file path=xl/ctrlProps/ctrlProp22.xml><?xml version="1.0" encoding="utf-8"?>
<formControlPr xmlns="http://schemas.microsoft.com/office/spreadsheetml/2009/9/main" objectType="CheckBox" fmlaLink="$I$51" lockText="1" noThreeD="1"/>
</file>

<file path=xl/ctrlProps/ctrlProp23.xml><?xml version="1.0" encoding="utf-8"?>
<formControlPr xmlns="http://schemas.microsoft.com/office/spreadsheetml/2009/9/main" objectType="CheckBox" fmlaLink="$I$50" lockText="1" noThreeD="1"/>
</file>

<file path=xl/ctrlProps/ctrlProp24.xml><?xml version="1.0" encoding="utf-8"?>
<formControlPr xmlns="http://schemas.microsoft.com/office/spreadsheetml/2009/9/main" objectType="CheckBox" fmlaLink="$I$53" lockText="1" noThreeD="1"/>
</file>

<file path=xl/ctrlProps/ctrlProp25.xml><?xml version="1.0" encoding="utf-8"?>
<formControlPr xmlns="http://schemas.microsoft.com/office/spreadsheetml/2009/9/main" objectType="CheckBox" fmlaLink="$I$55" lockText="1" noThreeD="1"/>
</file>

<file path=xl/ctrlProps/ctrlProp26.xml><?xml version="1.0" encoding="utf-8"?>
<formControlPr xmlns="http://schemas.microsoft.com/office/spreadsheetml/2009/9/main" objectType="CheckBox" fmlaLink="$I$56" lockText="1" noThreeD="1"/>
</file>

<file path=xl/ctrlProps/ctrlProp27.xml><?xml version="1.0" encoding="utf-8"?>
<formControlPr xmlns="http://schemas.microsoft.com/office/spreadsheetml/2009/9/main" objectType="CheckBox" fmlaLink="$I$57" lockText="1" noThreeD="1"/>
</file>

<file path=xl/ctrlProps/ctrlProp28.xml><?xml version="1.0" encoding="utf-8"?>
<formControlPr xmlns="http://schemas.microsoft.com/office/spreadsheetml/2009/9/main" objectType="CheckBox" fmlaLink="$I$58" lockText="1" noThreeD="1"/>
</file>

<file path=xl/ctrlProps/ctrlProp29.xml><?xml version="1.0" encoding="utf-8"?>
<formControlPr xmlns="http://schemas.microsoft.com/office/spreadsheetml/2009/9/main" objectType="CheckBox" fmlaLink="$I$62" lockText="1" noThreeD="1"/>
</file>

<file path=xl/ctrlProps/ctrlProp3.xml><?xml version="1.0" encoding="utf-8"?>
<formControlPr xmlns="http://schemas.microsoft.com/office/spreadsheetml/2009/9/main" objectType="CheckBox" fmlaLink="$I$30" lockText="1" noThreeD="1"/>
</file>

<file path=xl/ctrlProps/ctrlProp30.xml><?xml version="1.0" encoding="utf-8"?>
<formControlPr xmlns="http://schemas.microsoft.com/office/spreadsheetml/2009/9/main" objectType="CheckBox" fmlaLink="$I$63" lockText="1" noThreeD="1"/>
</file>

<file path=xl/ctrlProps/ctrlProp31.xml><?xml version="1.0" encoding="utf-8"?>
<formControlPr xmlns="http://schemas.microsoft.com/office/spreadsheetml/2009/9/main" objectType="CheckBox" fmlaLink="$I$23" lockText="1" noThreeD="1"/>
</file>

<file path=xl/ctrlProps/ctrlProp32.xml><?xml version="1.0" encoding="utf-8"?>
<formControlPr xmlns="http://schemas.microsoft.com/office/spreadsheetml/2009/9/main" objectType="CheckBox" fmlaLink="$I$25" lockText="1" noThreeD="1"/>
</file>

<file path=xl/ctrlProps/ctrlProp33.xml><?xml version="1.0" encoding="utf-8"?>
<formControlPr xmlns="http://schemas.microsoft.com/office/spreadsheetml/2009/9/main" objectType="CheckBox" fmlaLink="$I$28" lockText="1" noThreeD="1"/>
</file>

<file path=xl/ctrlProps/ctrlProp34.xml><?xml version="1.0" encoding="utf-8"?>
<formControlPr xmlns="http://schemas.microsoft.com/office/spreadsheetml/2009/9/main" objectType="CheckBox" fmlaLink="$I$59" lockText="1" noThreeD="1"/>
</file>

<file path=xl/ctrlProps/ctrlProp35.xml><?xml version="1.0" encoding="utf-8"?>
<formControlPr xmlns="http://schemas.microsoft.com/office/spreadsheetml/2009/9/main" objectType="CheckBox" fmlaLink="$I$60" lockText="1" noThreeD="1"/>
</file>

<file path=xl/ctrlProps/ctrlProp36.xml><?xml version="1.0" encoding="utf-8"?>
<formControlPr xmlns="http://schemas.microsoft.com/office/spreadsheetml/2009/9/main" objectType="CheckBox" fmlaLink="$I$54" lockText="1" noThreeD="1"/>
</file>

<file path=xl/ctrlProps/ctrlProp37.xml><?xml version="1.0" encoding="utf-8"?>
<formControlPr xmlns="http://schemas.microsoft.com/office/spreadsheetml/2009/9/main" objectType="CheckBox" fmlaLink="$I$35" lockText="1" noThreeD="1"/>
</file>

<file path=xl/ctrlProps/ctrlProp38.xml><?xml version="1.0" encoding="utf-8"?>
<formControlPr xmlns="http://schemas.microsoft.com/office/spreadsheetml/2009/9/main" objectType="CheckBox" fmlaLink="$I$27" lockText="1" noThreeD="1"/>
</file>

<file path=xl/ctrlProps/ctrlProp39.xml><?xml version="1.0" encoding="utf-8"?>
<formControlPr xmlns="http://schemas.microsoft.com/office/spreadsheetml/2009/9/main" objectType="CheckBox" fmlaLink="$I$26" lockText="1" noThreeD="1"/>
</file>

<file path=xl/ctrlProps/ctrlProp4.xml><?xml version="1.0" encoding="utf-8"?>
<formControlPr xmlns="http://schemas.microsoft.com/office/spreadsheetml/2009/9/main" objectType="CheckBox" fmlaLink="$I$31" lockText="1" noThreeD="1"/>
</file>

<file path=xl/ctrlProps/ctrlProp40.xml><?xml version="1.0" encoding="utf-8"?>
<formControlPr xmlns="http://schemas.microsoft.com/office/spreadsheetml/2009/9/main" objectType="CheckBox" fmlaLink="$I$22" lockText="1" noThreeD="1"/>
</file>

<file path=xl/ctrlProps/ctrlProp41.xml><?xml version="1.0" encoding="utf-8"?>
<formControlPr xmlns="http://schemas.microsoft.com/office/spreadsheetml/2009/9/main" objectType="CheckBox" fmlaLink="$I$61" lockText="1" noThreeD="1"/>
</file>

<file path=xl/ctrlProps/ctrlProp5.xml><?xml version="1.0" encoding="utf-8"?>
<formControlPr xmlns="http://schemas.microsoft.com/office/spreadsheetml/2009/9/main" objectType="CheckBox" fmlaLink="$I$32" lockText="1" noThreeD="1"/>
</file>

<file path=xl/ctrlProps/ctrlProp6.xml><?xml version="1.0" encoding="utf-8"?>
<formControlPr xmlns="http://schemas.microsoft.com/office/spreadsheetml/2009/9/main" objectType="CheckBox" fmlaLink="$I$33" lockText="1" noThreeD="1"/>
</file>

<file path=xl/ctrlProps/ctrlProp7.xml><?xml version="1.0" encoding="utf-8"?>
<formControlPr xmlns="http://schemas.microsoft.com/office/spreadsheetml/2009/9/main" objectType="CheckBox" fmlaLink="$I$34" lockText="1" noThreeD="1"/>
</file>

<file path=xl/ctrlProps/ctrlProp8.xml><?xml version="1.0" encoding="utf-8"?>
<formControlPr xmlns="http://schemas.microsoft.com/office/spreadsheetml/2009/9/main" objectType="CheckBox" fmlaLink="$I$36" lockText="1" noThreeD="1"/>
</file>

<file path=xl/ctrlProps/ctrlProp9.xml><?xml version="1.0" encoding="utf-8"?>
<formControlPr xmlns="http://schemas.microsoft.com/office/spreadsheetml/2009/9/main" objectType="CheckBox" fmlaLink="$I$3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22</xdr:row>
          <xdr:rowOff>342900</xdr:rowOff>
        </xdr:from>
        <xdr:to>
          <xdr:col>8</xdr:col>
          <xdr:colOff>209550</xdr:colOff>
          <xdr:row>22</xdr:row>
          <xdr:rowOff>647700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23</xdr:row>
          <xdr:rowOff>523875</xdr:rowOff>
        </xdr:from>
        <xdr:to>
          <xdr:col>8</xdr:col>
          <xdr:colOff>219075</xdr:colOff>
          <xdr:row>23</xdr:row>
          <xdr:rowOff>847725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2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29</xdr:row>
          <xdr:rowOff>257175</xdr:rowOff>
        </xdr:from>
        <xdr:to>
          <xdr:col>8</xdr:col>
          <xdr:colOff>209550</xdr:colOff>
          <xdr:row>29</xdr:row>
          <xdr:rowOff>571500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2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30</xdr:row>
          <xdr:rowOff>123825</xdr:rowOff>
        </xdr:from>
        <xdr:to>
          <xdr:col>8</xdr:col>
          <xdr:colOff>209550</xdr:colOff>
          <xdr:row>30</xdr:row>
          <xdr:rowOff>438150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2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31</xdr:row>
          <xdr:rowOff>171450</xdr:rowOff>
        </xdr:from>
        <xdr:to>
          <xdr:col>8</xdr:col>
          <xdr:colOff>209550</xdr:colOff>
          <xdr:row>31</xdr:row>
          <xdr:rowOff>485775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2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32</xdr:row>
          <xdr:rowOff>400050</xdr:rowOff>
        </xdr:from>
        <xdr:to>
          <xdr:col>8</xdr:col>
          <xdr:colOff>209550</xdr:colOff>
          <xdr:row>32</xdr:row>
          <xdr:rowOff>714375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2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33</xdr:row>
          <xdr:rowOff>142875</xdr:rowOff>
        </xdr:from>
        <xdr:to>
          <xdr:col>8</xdr:col>
          <xdr:colOff>209550</xdr:colOff>
          <xdr:row>33</xdr:row>
          <xdr:rowOff>457200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2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35</xdr:row>
          <xdr:rowOff>47625</xdr:rowOff>
        </xdr:from>
        <xdr:to>
          <xdr:col>8</xdr:col>
          <xdr:colOff>200025</xdr:colOff>
          <xdr:row>35</xdr:row>
          <xdr:rowOff>361950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2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37</xdr:row>
          <xdr:rowOff>390525</xdr:rowOff>
        </xdr:from>
        <xdr:to>
          <xdr:col>8</xdr:col>
          <xdr:colOff>209550</xdr:colOff>
          <xdr:row>37</xdr:row>
          <xdr:rowOff>704850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2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40</xdr:row>
          <xdr:rowOff>190500</xdr:rowOff>
        </xdr:from>
        <xdr:to>
          <xdr:col>8</xdr:col>
          <xdr:colOff>200025</xdr:colOff>
          <xdr:row>40</xdr:row>
          <xdr:rowOff>504825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2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38</xdr:row>
          <xdr:rowOff>180975</xdr:rowOff>
        </xdr:from>
        <xdr:to>
          <xdr:col>8</xdr:col>
          <xdr:colOff>209550</xdr:colOff>
          <xdr:row>38</xdr:row>
          <xdr:rowOff>495300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2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</xdr:row>
          <xdr:rowOff>190500</xdr:rowOff>
        </xdr:from>
        <xdr:to>
          <xdr:col>8</xdr:col>
          <xdr:colOff>209550</xdr:colOff>
          <xdr:row>39</xdr:row>
          <xdr:rowOff>514350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2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209550</xdr:rowOff>
        </xdr:from>
        <xdr:to>
          <xdr:col>8</xdr:col>
          <xdr:colOff>209550</xdr:colOff>
          <xdr:row>41</xdr:row>
          <xdr:rowOff>514350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2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42</xdr:row>
          <xdr:rowOff>171450</xdr:rowOff>
        </xdr:from>
        <xdr:to>
          <xdr:col>8</xdr:col>
          <xdr:colOff>209550</xdr:colOff>
          <xdr:row>42</xdr:row>
          <xdr:rowOff>485775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2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43</xdr:row>
          <xdr:rowOff>171450</xdr:rowOff>
        </xdr:from>
        <xdr:to>
          <xdr:col>8</xdr:col>
          <xdr:colOff>209550</xdr:colOff>
          <xdr:row>43</xdr:row>
          <xdr:rowOff>485775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2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44</xdr:row>
          <xdr:rowOff>190500</xdr:rowOff>
        </xdr:from>
        <xdr:to>
          <xdr:col>8</xdr:col>
          <xdr:colOff>209550</xdr:colOff>
          <xdr:row>44</xdr:row>
          <xdr:rowOff>504825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2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45</xdr:row>
          <xdr:rowOff>161925</xdr:rowOff>
        </xdr:from>
        <xdr:to>
          <xdr:col>8</xdr:col>
          <xdr:colOff>219075</xdr:colOff>
          <xdr:row>45</xdr:row>
          <xdr:rowOff>476250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2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46</xdr:row>
          <xdr:rowOff>161925</xdr:rowOff>
        </xdr:from>
        <xdr:to>
          <xdr:col>8</xdr:col>
          <xdr:colOff>209550</xdr:colOff>
          <xdr:row>46</xdr:row>
          <xdr:rowOff>476250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2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47</xdr:row>
          <xdr:rowOff>190500</xdr:rowOff>
        </xdr:from>
        <xdr:to>
          <xdr:col>8</xdr:col>
          <xdr:colOff>209550</xdr:colOff>
          <xdr:row>47</xdr:row>
          <xdr:rowOff>504825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2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48</xdr:row>
          <xdr:rowOff>161925</xdr:rowOff>
        </xdr:from>
        <xdr:to>
          <xdr:col>8</xdr:col>
          <xdr:colOff>209550</xdr:colOff>
          <xdr:row>48</xdr:row>
          <xdr:rowOff>476250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2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51</xdr:row>
          <xdr:rowOff>76200</xdr:rowOff>
        </xdr:from>
        <xdr:to>
          <xdr:col>8</xdr:col>
          <xdr:colOff>209550</xdr:colOff>
          <xdr:row>51</xdr:row>
          <xdr:rowOff>390525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2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50</xdr:row>
          <xdr:rowOff>104775</xdr:rowOff>
        </xdr:from>
        <xdr:to>
          <xdr:col>8</xdr:col>
          <xdr:colOff>209550</xdr:colOff>
          <xdr:row>50</xdr:row>
          <xdr:rowOff>419100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2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49</xdr:row>
          <xdr:rowOff>76200</xdr:rowOff>
        </xdr:from>
        <xdr:to>
          <xdr:col>8</xdr:col>
          <xdr:colOff>209550</xdr:colOff>
          <xdr:row>49</xdr:row>
          <xdr:rowOff>390525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2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52</xdr:row>
          <xdr:rowOff>85725</xdr:rowOff>
        </xdr:from>
        <xdr:to>
          <xdr:col>8</xdr:col>
          <xdr:colOff>209550</xdr:colOff>
          <xdr:row>52</xdr:row>
          <xdr:rowOff>400050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2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54</xdr:row>
          <xdr:rowOff>57150</xdr:rowOff>
        </xdr:from>
        <xdr:to>
          <xdr:col>8</xdr:col>
          <xdr:colOff>209550</xdr:colOff>
          <xdr:row>54</xdr:row>
          <xdr:rowOff>381000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2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55</xdr:row>
          <xdr:rowOff>95250</xdr:rowOff>
        </xdr:from>
        <xdr:to>
          <xdr:col>8</xdr:col>
          <xdr:colOff>209550</xdr:colOff>
          <xdr:row>55</xdr:row>
          <xdr:rowOff>400050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2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161925</xdr:rowOff>
        </xdr:from>
        <xdr:to>
          <xdr:col>8</xdr:col>
          <xdr:colOff>209550</xdr:colOff>
          <xdr:row>56</xdr:row>
          <xdr:rowOff>476250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2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57</xdr:row>
          <xdr:rowOff>76200</xdr:rowOff>
        </xdr:from>
        <xdr:to>
          <xdr:col>8</xdr:col>
          <xdr:colOff>209550</xdr:colOff>
          <xdr:row>57</xdr:row>
          <xdr:rowOff>390525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2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61</xdr:row>
          <xdr:rowOff>85725</xdr:rowOff>
        </xdr:from>
        <xdr:to>
          <xdr:col>8</xdr:col>
          <xdr:colOff>209550</xdr:colOff>
          <xdr:row>61</xdr:row>
          <xdr:rowOff>400050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2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62</xdr:row>
          <xdr:rowOff>190500</xdr:rowOff>
        </xdr:from>
        <xdr:to>
          <xdr:col>8</xdr:col>
          <xdr:colOff>209550</xdr:colOff>
          <xdr:row>62</xdr:row>
          <xdr:rowOff>504825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2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28</xdr:row>
          <xdr:rowOff>142875</xdr:rowOff>
        </xdr:from>
        <xdr:to>
          <xdr:col>8</xdr:col>
          <xdr:colOff>209550</xdr:colOff>
          <xdr:row>28</xdr:row>
          <xdr:rowOff>447675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2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24</xdr:row>
          <xdr:rowOff>209550</xdr:rowOff>
        </xdr:from>
        <xdr:to>
          <xdr:col>8</xdr:col>
          <xdr:colOff>209550</xdr:colOff>
          <xdr:row>24</xdr:row>
          <xdr:rowOff>466725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2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27</xdr:row>
          <xdr:rowOff>85725</xdr:rowOff>
        </xdr:from>
        <xdr:to>
          <xdr:col>8</xdr:col>
          <xdr:colOff>209550</xdr:colOff>
          <xdr:row>27</xdr:row>
          <xdr:rowOff>200025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2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58</xdr:row>
          <xdr:rowOff>381000</xdr:rowOff>
        </xdr:from>
        <xdr:to>
          <xdr:col>8</xdr:col>
          <xdr:colOff>209550</xdr:colOff>
          <xdr:row>58</xdr:row>
          <xdr:rowOff>695325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2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59</xdr:row>
          <xdr:rowOff>76200</xdr:rowOff>
        </xdr:from>
        <xdr:to>
          <xdr:col>8</xdr:col>
          <xdr:colOff>209550</xdr:colOff>
          <xdr:row>59</xdr:row>
          <xdr:rowOff>390525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2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85725</xdr:rowOff>
        </xdr:from>
        <xdr:to>
          <xdr:col>8</xdr:col>
          <xdr:colOff>209550</xdr:colOff>
          <xdr:row>53</xdr:row>
          <xdr:rowOff>400050</xdr:rowOff>
        </xdr:to>
        <xdr:sp macro="" textlink="">
          <xdr:nvSpPr>
            <xdr:cNvPr id="5263" name="Check Box 143" hidden="1">
              <a:extLst>
                <a:ext uri="{63B3BB69-23CF-44E3-9099-C40C66FF867C}">
                  <a14:compatExt spid="_x0000_s5263"/>
                </a:ext>
                <a:ext uri="{FF2B5EF4-FFF2-40B4-BE49-F238E27FC236}">
                  <a16:creationId xmlns:a16="http://schemas.microsoft.com/office/drawing/2014/main" id="{00000000-0008-0000-0200-00008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34</xdr:row>
          <xdr:rowOff>142875</xdr:rowOff>
        </xdr:from>
        <xdr:to>
          <xdr:col>8</xdr:col>
          <xdr:colOff>209550</xdr:colOff>
          <xdr:row>34</xdr:row>
          <xdr:rowOff>457200</xdr:rowOff>
        </xdr:to>
        <xdr:sp macro="" textlink="">
          <xdr:nvSpPr>
            <xdr:cNvPr id="5271" name="Check Box 151" hidden="1">
              <a:extLst>
                <a:ext uri="{63B3BB69-23CF-44E3-9099-C40C66FF867C}">
                  <a14:compatExt spid="_x0000_s5271"/>
                </a:ext>
                <a:ext uri="{FF2B5EF4-FFF2-40B4-BE49-F238E27FC236}">
                  <a16:creationId xmlns:a16="http://schemas.microsoft.com/office/drawing/2014/main" id="{00000000-0008-0000-0200-00009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26</xdr:row>
          <xdr:rowOff>209550</xdr:rowOff>
        </xdr:from>
        <xdr:to>
          <xdr:col>8</xdr:col>
          <xdr:colOff>228600</xdr:colOff>
          <xdr:row>26</xdr:row>
          <xdr:rowOff>466725</xdr:rowOff>
        </xdr:to>
        <xdr:sp macro="" textlink="">
          <xdr:nvSpPr>
            <xdr:cNvPr id="5275" name="Check Box 155" hidden="1">
              <a:extLst>
                <a:ext uri="{63B3BB69-23CF-44E3-9099-C40C66FF867C}">
                  <a14:compatExt spid="_x0000_s5275"/>
                </a:ext>
                <a:ext uri="{FF2B5EF4-FFF2-40B4-BE49-F238E27FC236}">
                  <a16:creationId xmlns:a16="http://schemas.microsoft.com/office/drawing/2014/main" id="{00000000-0008-0000-0200-00009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25</xdr:row>
          <xdr:rowOff>209550</xdr:rowOff>
        </xdr:from>
        <xdr:to>
          <xdr:col>8</xdr:col>
          <xdr:colOff>209550</xdr:colOff>
          <xdr:row>25</xdr:row>
          <xdr:rowOff>466725</xdr:rowOff>
        </xdr:to>
        <xdr:sp macro="" textlink="">
          <xdr:nvSpPr>
            <xdr:cNvPr id="5282" name="Check Box 162" hidden="1">
              <a:extLst>
                <a:ext uri="{63B3BB69-23CF-44E3-9099-C40C66FF867C}">
                  <a14:compatExt spid="_x0000_s5282"/>
                </a:ext>
                <a:ext uri="{FF2B5EF4-FFF2-40B4-BE49-F238E27FC236}">
                  <a16:creationId xmlns:a16="http://schemas.microsoft.com/office/drawing/2014/main" id="{00000000-0008-0000-0200-0000A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21</xdr:row>
          <xdr:rowOff>200025</xdr:rowOff>
        </xdr:from>
        <xdr:to>
          <xdr:col>8</xdr:col>
          <xdr:colOff>209550</xdr:colOff>
          <xdr:row>21</xdr:row>
          <xdr:rowOff>485775</xdr:rowOff>
        </xdr:to>
        <xdr:sp macro="" textlink="">
          <xdr:nvSpPr>
            <xdr:cNvPr id="5298" name="Check Box 178" hidden="1">
              <a:extLst>
                <a:ext uri="{63B3BB69-23CF-44E3-9099-C40C66FF867C}">
                  <a14:compatExt spid="_x0000_s5298"/>
                </a:ext>
                <a:ext uri="{FF2B5EF4-FFF2-40B4-BE49-F238E27FC236}">
                  <a16:creationId xmlns:a16="http://schemas.microsoft.com/office/drawing/2014/main" id="{00000000-0008-0000-0200-0000B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60</xdr:row>
          <xdr:rowOff>152400</xdr:rowOff>
        </xdr:from>
        <xdr:to>
          <xdr:col>8</xdr:col>
          <xdr:colOff>209550</xdr:colOff>
          <xdr:row>60</xdr:row>
          <xdr:rowOff>466725</xdr:rowOff>
        </xdr:to>
        <xdr:sp macro="" textlink="">
          <xdr:nvSpPr>
            <xdr:cNvPr id="5299" name="Check Box 179" hidden="1">
              <a:extLst>
                <a:ext uri="{63B3BB69-23CF-44E3-9099-C40C66FF867C}">
                  <a14:compatExt spid="_x0000_s5299"/>
                </a:ext>
                <a:ext uri="{FF2B5EF4-FFF2-40B4-BE49-F238E27FC236}">
                  <a16:creationId xmlns:a16="http://schemas.microsoft.com/office/drawing/2014/main" id="{00000000-0008-0000-0200-0000B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2;&#1086;&#1085;&#1082;&#1091;&#1088;&#1089;&#1085;&#1099;&#1093;%20&#1079;&#1072;&#1082;&#1091;&#1087;&#1086;&#1082;/2%20&#1054;&#1055;&#1050;&#1050;&#1047;/20%20&#1055;&#1050;&#1054;/8%20&#1055;&#1050;&#1054;%20&#1087;&#1083;&#1086;&#1097;.&#1086;&#1073;%20(&#1055;&#1050;&#1054;-04-20)/&#1082;&#1088;&#1080;&#1090;&#1077;&#1088;&#1080;&#1080;%20&#1086;&#1094;&#1077;&#1085;&#1082;&#1080;%20&#1043;&#1041;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2;&#1086;&#1085;&#1082;&#1091;&#1088;&#1089;&#1085;&#1099;&#1093;%20&#1079;&#1072;&#1082;&#1091;&#1087;&#1086;&#1082;/2%20&#1054;&#1055;&#1050;&#1050;&#1047;/20%20&#1055;&#1050;&#1054;/&#1055;&#1050;&#1054;-05-21%20&#1047;&#1056;&#1040;/&#1086;&#1094;&#1077;&#1085;&#1086;&#1095;&#1085;&#1099;&#1081;%20&#1083;&#1080;&#1089;&#1090;%20&#1055;&#1050;&#1054;-05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ритерии"/>
      <sheetName val="(не публиковать)свод оценка"/>
      <sheetName val="Лист самооценки"/>
      <sheetName val="ТМЦ"/>
      <sheetName val="Работы Услуги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2:E20"/>
  <sheetViews>
    <sheetView topLeftCell="A4" workbookViewId="0">
      <selection activeCell="B21" sqref="B21"/>
    </sheetView>
  </sheetViews>
  <sheetFormatPr defaultRowHeight="14.25"/>
  <cols>
    <col min="1" max="1" width="20.75" customWidth="1"/>
    <col min="3" max="3" width="29.375" customWidth="1"/>
    <col min="4" max="4" width="4.5" style="1" customWidth="1"/>
    <col min="5" max="5" width="41.25" customWidth="1"/>
  </cols>
  <sheetData>
    <row r="2" spans="1:5">
      <c r="B2" t="s">
        <v>148</v>
      </c>
    </row>
    <row r="3" spans="1:5">
      <c r="A3" t="s">
        <v>20</v>
      </c>
      <c r="B3" t="s">
        <v>184</v>
      </c>
      <c r="E3" s="1"/>
    </row>
    <row r="4" spans="1:5">
      <c r="B4" t="s">
        <v>185</v>
      </c>
      <c r="E4" s="1"/>
    </row>
    <row r="5" spans="1:5">
      <c r="B5" t="s">
        <v>74</v>
      </c>
    </row>
    <row r="7" spans="1:5">
      <c r="A7" t="s">
        <v>21</v>
      </c>
      <c r="B7" t="s">
        <v>9</v>
      </c>
      <c r="C7" t="s">
        <v>171</v>
      </c>
    </row>
    <row r="8" spans="1:5">
      <c r="B8" t="s">
        <v>10</v>
      </c>
      <c r="C8" t="s">
        <v>172</v>
      </c>
    </row>
    <row r="9" spans="1:5">
      <c r="C9" t="s">
        <v>173</v>
      </c>
    </row>
    <row r="10" spans="1:5">
      <c r="A10" t="s">
        <v>46</v>
      </c>
      <c r="B10" t="s">
        <v>47</v>
      </c>
    </row>
    <row r="11" spans="1:5">
      <c r="B11" t="s">
        <v>48</v>
      </c>
    </row>
    <row r="12" spans="1:5">
      <c r="B12" t="s">
        <v>49</v>
      </c>
    </row>
    <row r="14" spans="1:5">
      <c r="A14" t="s">
        <v>50</v>
      </c>
      <c r="B14" t="s">
        <v>51</v>
      </c>
    </row>
    <row r="15" spans="1:5">
      <c r="B15" t="s">
        <v>52</v>
      </c>
    </row>
    <row r="16" spans="1:5">
      <c r="B16" t="s">
        <v>116</v>
      </c>
    </row>
    <row r="18" spans="1:2">
      <c r="A18" t="s">
        <v>314</v>
      </c>
    </row>
    <row r="19" spans="1:2">
      <c r="A19" t="s">
        <v>316</v>
      </c>
    </row>
    <row r="20" spans="1:2">
      <c r="A20" t="s">
        <v>317</v>
      </c>
      <c r="B20" t="s">
        <v>319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pageSetUpPr fitToPage="1"/>
  </sheetPr>
  <dimension ref="A1:Q348"/>
  <sheetViews>
    <sheetView view="pageBreakPreview" zoomScale="115" zoomScaleNormal="100" zoomScaleSheetLayoutView="115" workbookViewId="0">
      <pane ySplit="3" topLeftCell="A18" activePane="bottomLeft" state="frozen"/>
      <selection pane="bottomLeft" activeCell="N27" sqref="N27"/>
    </sheetView>
  </sheetViews>
  <sheetFormatPr defaultColWidth="8.75" defaultRowHeight="11.25"/>
  <cols>
    <col min="1" max="1" width="6" style="3" customWidth="1"/>
    <col min="2" max="2" width="4.25" style="3" customWidth="1"/>
    <col min="3" max="3" width="9.625" style="4" customWidth="1"/>
    <col min="4" max="4" width="16.25" style="4" customWidth="1"/>
    <col min="5" max="5" width="5.375" style="8" customWidth="1"/>
    <col min="6" max="6" width="3.75" style="8" customWidth="1"/>
    <col min="7" max="7" width="10" style="4" customWidth="1"/>
    <col min="8" max="8" width="47.125" style="4" customWidth="1"/>
    <col min="9" max="9" width="25.375" style="4" customWidth="1"/>
    <col min="10" max="10" width="13.25" style="4" customWidth="1"/>
    <col min="11" max="11" width="14.625" style="4" customWidth="1"/>
    <col min="12" max="12" width="15" style="3" customWidth="1"/>
    <col min="13" max="13" width="15.375" style="3" customWidth="1"/>
    <col min="14" max="14" width="9.25" style="3" customWidth="1"/>
    <col min="15" max="16" width="32.125" style="2" customWidth="1"/>
    <col min="17" max="16384" width="8.75" style="2"/>
  </cols>
  <sheetData>
    <row r="1" spans="1:14" ht="19.149999999999999" hidden="1" customHeight="1">
      <c r="A1" s="25"/>
      <c r="B1" s="33" t="s">
        <v>224</v>
      </c>
      <c r="J1" s="24" t="s">
        <v>141</v>
      </c>
      <c r="L1" s="24" t="s">
        <v>141</v>
      </c>
      <c r="N1" s="24" t="s">
        <v>142</v>
      </c>
    </row>
    <row r="2" spans="1:14" ht="49.5" customHeight="1">
      <c r="A2" s="144" t="s">
        <v>172</v>
      </c>
      <c r="B2" s="212" t="s">
        <v>19</v>
      </c>
      <c r="C2" s="213"/>
      <c r="D2" s="213"/>
      <c r="E2" s="213"/>
      <c r="F2" s="213"/>
      <c r="G2" s="213"/>
      <c r="H2" s="210" t="s">
        <v>344</v>
      </c>
      <c r="I2" s="211"/>
      <c r="J2" s="211"/>
      <c r="K2" s="211"/>
      <c r="L2" s="211"/>
      <c r="M2" s="26" t="s">
        <v>347</v>
      </c>
      <c r="N2" s="133"/>
    </row>
    <row r="3" spans="1:14" ht="48" customHeight="1" thickBot="1">
      <c r="A3" s="34" t="s">
        <v>170</v>
      </c>
      <c r="B3" s="34" t="s">
        <v>117</v>
      </c>
      <c r="C3" s="34" t="s">
        <v>45</v>
      </c>
      <c r="D3" s="34" t="s">
        <v>318</v>
      </c>
      <c r="E3" s="132" t="s">
        <v>136</v>
      </c>
      <c r="F3" s="132" t="s">
        <v>135</v>
      </c>
      <c r="G3" s="34" t="s">
        <v>118</v>
      </c>
      <c r="H3" s="34" t="s">
        <v>234</v>
      </c>
      <c r="I3" s="34" t="s">
        <v>235</v>
      </c>
      <c r="J3" s="34" t="s">
        <v>161</v>
      </c>
      <c r="K3" s="34" t="s">
        <v>121</v>
      </c>
      <c r="L3" s="34" t="s">
        <v>120</v>
      </c>
      <c r="M3" s="34" t="s">
        <v>139</v>
      </c>
      <c r="N3" s="34" t="s">
        <v>140</v>
      </c>
    </row>
    <row r="4" spans="1:14" ht="35.25" customHeight="1">
      <c r="A4" s="130" t="s">
        <v>172</v>
      </c>
      <c r="B4" s="126"/>
      <c r="C4" s="137"/>
      <c r="D4" s="135"/>
      <c r="E4" s="161"/>
      <c r="F4" s="161"/>
      <c r="G4" s="214" t="s">
        <v>242</v>
      </c>
      <c r="H4" s="215"/>
      <c r="I4" s="215"/>
      <c r="J4" s="162" t="s">
        <v>161</v>
      </c>
      <c r="K4" s="162" t="s">
        <v>194</v>
      </c>
      <c r="L4" s="163" t="s">
        <v>91</v>
      </c>
      <c r="M4" s="108"/>
      <c r="N4" s="134"/>
    </row>
    <row r="5" spans="1:14" ht="25.5" customHeight="1">
      <c r="A5" s="131" t="str">
        <f>A4</f>
        <v>ТМЦ</v>
      </c>
      <c r="B5" s="30"/>
      <c r="C5" s="135"/>
      <c r="D5" s="135"/>
      <c r="E5" s="135"/>
      <c r="F5" s="135"/>
      <c r="G5" s="216" t="s">
        <v>325</v>
      </c>
      <c r="H5" s="216"/>
      <c r="I5" s="216"/>
      <c r="J5" s="27"/>
      <c r="K5" s="192" t="s">
        <v>326</v>
      </c>
      <c r="L5" s="164" t="s">
        <v>93</v>
      </c>
      <c r="M5" s="29"/>
      <c r="N5" s="136"/>
    </row>
    <row r="6" spans="1:14" ht="15" customHeight="1" thickBot="1">
      <c r="A6" s="127"/>
      <c r="B6" s="128"/>
      <c r="C6" s="123"/>
      <c r="D6" s="123"/>
      <c r="E6" s="129"/>
      <c r="F6" s="129"/>
      <c r="G6" s="138"/>
      <c r="H6" s="138"/>
      <c r="I6" s="138"/>
      <c r="J6" s="123"/>
      <c r="K6" s="123"/>
      <c r="L6" s="128"/>
      <c r="M6" s="128"/>
      <c r="N6" s="139"/>
    </row>
    <row r="7" spans="1:14">
      <c r="A7" s="185" t="s">
        <v>173</v>
      </c>
      <c r="B7" s="124"/>
      <c r="C7" s="186"/>
      <c r="D7" s="186"/>
      <c r="E7" s="32">
        <v>1</v>
      </c>
      <c r="F7" s="125"/>
      <c r="G7" s="31">
        <f>IF(E7=E3,IF(ISBLANK(H7),"",CONCATENATE(E7,".",F7)),E7)</f>
        <v>1</v>
      </c>
      <c r="H7" s="32" t="s">
        <v>122</v>
      </c>
      <c r="I7" s="32"/>
      <c r="J7" s="32"/>
      <c r="K7" s="32"/>
      <c r="L7" s="125"/>
      <c r="M7" s="124"/>
      <c r="N7" s="124"/>
    </row>
    <row r="8" spans="1:14" ht="78.75">
      <c r="A8" s="9" t="s">
        <v>172</v>
      </c>
      <c r="B8" s="9" t="s">
        <v>9</v>
      </c>
      <c r="C8" s="16" t="s">
        <v>47</v>
      </c>
      <c r="D8" s="16" t="s">
        <v>317</v>
      </c>
      <c r="E8" s="12">
        <f>E7</f>
        <v>1</v>
      </c>
      <c r="F8" s="159">
        <f>IF(E7=E6,IF(AND(B8=Данные!$B$7,NOT(ISBLANK(C8)),OR(A8=$A$2,A8=Данные!$C$9)),F7+1,F7),IF(AND(B8=Данные!$B$7,NOT(ISBLANK(C8)),OR(A8=$A$2,A8=Данные!$C$9)),1,0))</f>
        <v>1</v>
      </c>
      <c r="G8" s="132" t="str">
        <f>IF(E8=E7,IF(ISBLANK(H8),"",CONCATENATE(E8,".",F8)),E8)</f>
        <v>1.1</v>
      </c>
      <c r="H8" s="13" t="s">
        <v>335</v>
      </c>
      <c r="I8" s="13" t="s">
        <v>327</v>
      </c>
      <c r="J8" s="27"/>
      <c r="K8" s="13" t="s">
        <v>123</v>
      </c>
      <c r="L8" s="14"/>
      <c r="M8" s="9"/>
      <c r="N8" s="9"/>
    </row>
    <row r="9" spans="1:14">
      <c r="A9" s="106" t="str">
        <f t="shared" ref="A9:B11" si="0">A8</f>
        <v>ТМЦ</v>
      </c>
      <c r="B9" s="106" t="str">
        <f t="shared" si="0"/>
        <v>Да</v>
      </c>
      <c r="C9" s="15"/>
      <c r="D9" s="15"/>
      <c r="E9" s="10">
        <f>E8</f>
        <v>1</v>
      </c>
      <c r="F9" s="159">
        <f>IF(E8=E7,IF(AND(B9=Данные!$B$7,NOT(ISBLANK(C9)),OR(A9=$A$2,A9=Данные!$C$9)),F8+1,F8),IF(AND(B9=Данные!$B$7,NOT(ISBLANK(C9)),OR(A9=$A$2,A9=Данные!$C$9)),1,0))</f>
        <v>1</v>
      </c>
      <c r="G9" s="132" t="str">
        <f>IF(E9=E8,IF(ISBLANK(H9),"",CONCATENATE(E9,".",F9)),E9)</f>
        <v/>
      </c>
      <c r="H9" s="16"/>
      <c r="I9" s="16"/>
      <c r="J9" s="16"/>
      <c r="K9" s="17" t="s">
        <v>9</v>
      </c>
      <c r="L9" s="17" t="s">
        <v>9</v>
      </c>
      <c r="M9" s="14" t="s">
        <v>51</v>
      </c>
      <c r="N9" s="9"/>
    </row>
    <row r="10" spans="1:14">
      <c r="A10" s="106" t="str">
        <f t="shared" si="0"/>
        <v>ТМЦ</v>
      </c>
      <c r="B10" s="106" t="str">
        <f t="shared" si="0"/>
        <v>Да</v>
      </c>
      <c r="C10" s="15"/>
      <c r="D10" s="15"/>
      <c r="E10" s="10">
        <f>E9</f>
        <v>1</v>
      </c>
      <c r="F10" s="159">
        <f>IF(E9=E8,IF(AND(B10=Данные!$B$7,NOT(ISBLANK(C10)),OR(A10=$A$2,A10=Данные!$C$9)),F9+1,F9),IF(AND(B10=Данные!$B$7,NOT(ISBLANK(C10)),OR(A10=$A$2,A10=Данные!$C$9)),1,0))</f>
        <v>1</v>
      </c>
      <c r="G10" s="132" t="str">
        <f>IF(E10=E9,IF(ISBLANK(H10),"",CONCATENATE(E10,".",F10)),E10)</f>
        <v/>
      </c>
      <c r="H10" s="16"/>
      <c r="I10" s="16"/>
      <c r="J10" s="16"/>
      <c r="K10" s="17" t="s">
        <v>10</v>
      </c>
      <c r="L10" s="17" t="s">
        <v>10</v>
      </c>
      <c r="M10" s="14" t="s">
        <v>52</v>
      </c>
      <c r="N10" s="9"/>
    </row>
    <row r="11" spans="1:14">
      <c r="A11" s="106" t="str">
        <f t="shared" si="0"/>
        <v>ТМЦ</v>
      </c>
      <c r="B11" s="106" t="str">
        <f t="shared" si="0"/>
        <v>Да</v>
      </c>
      <c r="C11" s="15"/>
      <c r="D11" s="15"/>
      <c r="E11" s="10">
        <f t="shared" ref="E11:E157" si="1">E10</f>
        <v>1</v>
      </c>
      <c r="F11" s="159">
        <f>IF(E10=E9,IF(AND(B11=Данные!$B$7,NOT(ISBLANK(C11)),OR(A11=$A$2,A11=Данные!$C$9)),F10+1,F10),IF(AND(B11=Данные!$B$7,NOT(ISBLANK(C11)),OR(A11=$A$2,A11=Данные!$C$9)),1,0))</f>
        <v>1</v>
      </c>
      <c r="G11" s="132" t="str">
        <f>IF(E11=E10,IF(ISBLANK(H11),"",CONCATENATE(E11,".",F11)),E11)</f>
        <v/>
      </c>
      <c r="H11" s="16"/>
      <c r="I11" s="16"/>
      <c r="J11" s="16"/>
      <c r="K11" s="17"/>
      <c r="L11" s="17"/>
      <c r="M11" s="14"/>
      <c r="N11" s="9"/>
    </row>
    <row r="12" spans="1:14" ht="33.75">
      <c r="A12" s="9" t="s">
        <v>173</v>
      </c>
      <c r="B12" s="9" t="s">
        <v>9</v>
      </c>
      <c r="C12" s="16" t="s">
        <v>47</v>
      </c>
      <c r="D12" s="16" t="s">
        <v>316</v>
      </c>
      <c r="E12" s="12">
        <f>E11</f>
        <v>1</v>
      </c>
      <c r="F12" s="159">
        <f>IF(E11=E10,IF(AND(B12=Данные!$B$7,NOT(ISBLANK(C12)),OR(A12=$A$2,A12=Данные!$C$9)),F11+1,F11),IF(AND(B12=Данные!$B$7,NOT(ISBLANK(C12)),OR(A12=$A$2,A12=Данные!$C$9)),1,0))</f>
        <v>2</v>
      </c>
      <c r="G12" s="132" t="str">
        <f>IF(E12=E11,IF(ISBLANK(H12),"",CONCATENATE(E12,".",F12)),E12)</f>
        <v>1.2</v>
      </c>
      <c r="H12" s="13" t="s">
        <v>320</v>
      </c>
      <c r="I12" s="13" t="s">
        <v>307</v>
      </c>
      <c r="J12" s="13"/>
      <c r="K12" s="13" t="s">
        <v>123</v>
      </c>
      <c r="L12" s="14"/>
      <c r="M12" s="9"/>
      <c r="N12" s="9"/>
    </row>
    <row r="13" spans="1:14" ht="13.9" customHeight="1">
      <c r="A13" s="106" t="str">
        <f>A12</f>
        <v>общее</v>
      </c>
      <c r="B13" s="106" t="str">
        <f>B12</f>
        <v>Да</v>
      </c>
      <c r="C13" s="15"/>
      <c r="D13" s="15"/>
      <c r="E13" s="10">
        <f t="shared" si="1"/>
        <v>1</v>
      </c>
      <c r="F13" s="159">
        <f>IF(E12=E11,IF(AND(B13=Данные!$B$7,NOT(ISBLANK(C13)),OR(A13=$A$2,A13=Данные!$C$9)),F12+1,F12),IF(AND(B13=Данные!$B$7,NOT(ISBLANK(C13)),OR(A13=$A$2,A13=Данные!$C$9)),1,0))</f>
        <v>2</v>
      </c>
      <c r="G13" s="132" t="str">
        <f t="shared" ref="G13:G155" si="2">IF(E13=E12,IF(ISBLANK(H13),"",CONCATENATE(E13,".",F13)),E13)</f>
        <v/>
      </c>
      <c r="H13" s="16"/>
      <c r="I13" s="16"/>
      <c r="J13" s="16"/>
      <c r="K13" s="17" t="s">
        <v>9</v>
      </c>
      <c r="L13" s="17" t="s">
        <v>9</v>
      </c>
      <c r="M13" s="14" t="s">
        <v>51</v>
      </c>
      <c r="N13" s="9"/>
    </row>
    <row r="14" spans="1:14" ht="13.9" customHeight="1">
      <c r="A14" s="106" t="str">
        <f>A13</f>
        <v>общее</v>
      </c>
      <c r="B14" s="106" t="str">
        <f>B13</f>
        <v>Да</v>
      </c>
      <c r="C14" s="15"/>
      <c r="D14" s="15"/>
      <c r="E14" s="10">
        <f t="shared" si="1"/>
        <v>1</v>
      </c>
      <c r="F14" s="159">
        <f>IF(E13=E12,IF(AND(B14=Данные!$B$7,NOT(ISBLANK(C14)),OR(A14=$A$2,A14=Данные!$C$9)),F13+1,F13),IF(AND(B14=Данные!$B$7,NOT(ISBLANK(C14)),OR(A14=$A$2,A14=Данные!$C$9)),1,0))</f>
        <v>2</v>
      </c>
      <c r="G14" s="132" t="str">
        <f t="shared" si="2"/>
        <v/>
      </c>
      <c r="H14" s="16"/>
      <c r="I14" s="16"/>
      <c r="J14" s="16"/>
      <c r="K14" s="17" t="s">
        <v>10</v>
      </c>
      <c r="L14" s="17" t="s">
        <v>10</v>
      </c>
      <c r="M14" s="14" t="s">
        <v>52</v>
      </c>
      <c r="N14" s="9"/>
    </row>
    <row r="15" spans="1:14" ht="90" hidden="1">
      <c r="A15" s="9" t="s">
        <v>171</v>
      </c>
      <c r="B15" s="9" t="s">
        <v>9</v>
      </c>
      <c r="C15" s="16" t="s">
        <v>47</v>
      </c>
      <c r="D15" s="16" t="s">
        <v>316</v>
      </c>
      <c r="E15" s="12">
        <f>E14</f>
        <v>1</v>
      </c>
      <c r="F15" s="159">
        <f>IF(E14=E13,IF(AND(B15=Данные!$B$7,NOT(ISBLANK(C15)),OR(A15=$A$2,A15=Данные!$C$9)),F14+1,F14),IF(AND(B15=Данные!$B$7,NOT(ISBLANK(C15)),OR(A15=$A$2,A15=Данные!$C$9)),1,0))</f>
        <v>2</v>
      </c>
      <c r="G15" s="132" t="str">
        <f t="shared" si="2"/>
        <v>1.2</v>
      </c>
      <c r="H15" s="13" t="s">
        <v>241</v>
      </c>
      <c r="I15" s="13" t="s">
        <v>256</v>
      </c>
      <c r="J15" s="27"/>
      <c r="K15" s="13" t="s">
        <v>123</v>
      </c>
      <c r="L15" s="14"/>
      <c r="M15" s="9"/>
      <c r="N15" s="9"/>
    </row>
    <row r="16" spans="1:14" hidden="1">
      <c r="A16" s="106" t="str">
        <f>A15</f>
        <v>СМР</v>
      </c>
      <c r="B16" s="106" t="str">
        <f>B15</f>
        <v>Да</v>
      </c>
      <c r="C16" s="15"/>
      <c r="D16" s="15"/>
      <c r="E16" s="10">
        <f t="shared" si="1"/>
        <v>1</v>
      </c>
      <c r="F16" s="159">
        <f>IF(E15=E14,IF(AND(B16=Данные!$B$7,NOT(ISBLANK(C16)),OR(A16=$A$2,A16=Данные!$C$9)),F15+1,F15),IF(AND(B16=Данные!$B$7,NOT(ISBLANK(C16)),OR(A16=$A$2,A16=Данные!$C$9)),1,0))</f>
        <v>2</v>
      </c>
      <c r="G16" s="132" t="str">
        <f t="shared" si="2"/>
        <v/>
      </c>
      <c r="H16" s="16"/>
      <c r="I16" s="16"/>
      <c r="J16" s="16"/>
      <c r="K16" s="17" t="s">
        <v>11</v>
      </c>
      <c r="L16" s="17" t="s">
        <v>11</v>
      </c>
      <c r="M16" s="14" t="s">
        <v>51</v>
      </c>
      <c r="N16" s="9"/>
    </row>
    <row r="17" spans="1:14" hidden="1">
      <c r="A17" s="106" t="str">
        <f>A16</f>
        <v>СМР</v>
      </c>
      <c r="B17" s="106" t="str">
        <f>B16</f>
        <v>Да</v>
      </c>
      <c r="C17" s="15"/>
      <c r="D17" s="15"/>
      <c r="E17" s="10">
        <f>E16</f>
        <v>1</v>
      </c>
      <c r="F17" s="159">
        <f>IF(E16=E15,IF(AND(B17=Данные!$B$7,NOT(ISBLANK(C17)),OR(A17=$A$2,A17=Данные!$C$9)),F16+1,F16),IF(AND(B17=Данные!$B$7,NOT(ISBLANK(C17)),OR(A17=$A$2,A17=Данные!$C$9)),1,0))</f>
        <v>2</v>
      </c>
      <c r="G17" s="132" t="str">
        <f t="shared" si="2"/>
        <v/>
      </c>
      <c r="H17" s="16"/>
      <c r="I17" s="16"/>
      <c r="J17" s="16"/>
      <c r="K17" s="17" t="s">
        <v>10</v>
      </c>
      <c r="L17" s="17" t="s">
        <v>10</v>
      </c>
      <c r="M17" s="14" t="s">
        <v>52</v>
      </c>
      <c r="N17" s="9"/>
    </row>
    <row r="18" spans="1:14">
      <c r="A18" s="9" t="s">
        <v>172</v>
      </c>
      <c r="B18" s="9" t="s">
        <v>9</v>
      </c>
      <c r="C18" s="16" t="s">
        <v>47</v>
      </c>
      <c r="D18" s="16" t="s">
        <v>316</v>
      </c>
      <c r="E18" s="12">
        <f>E17</f>
        <v>1</v>
      </c>
      <c r="F18" s="159">
        <f>IF(E17=E16,IF(AND(B18=Данные!$B$7,NOT(ISBLANK(C18)),OR(A18=$A$2,A18=Данные!$C$9)),F17+1,F17),IF(AND(B18=Данные!$B$7,NOT(ISBLANK(C18)),OR(A18=$A$2,A18=Данные!$C$9)),1,0))</f>
        <v>3</v>
      </c>
      <c r="G18" s="132" t="str">
        <f>IF(E18=E17,IF(ISBLANK(H18),"",CONCATENATE(E18,".",F18)),E18)</f>
        <v>1.3</v>
      </c>
      <c r="H18" s="13" t="s">
        <v>182</v>
      </c>
      <c r="I18" s="13" t="s">
        <v>182</v>
      </c>
      <c r="J18" s="27"/>
      <c r="K18" s="13" t="s">
        <v>123</v>
      </c>
      <c r="L18" s="14"/>
      <c r="M18" s="9"/>
      <c r="N18" s="9"/>
    </row>
    <row r="19" spans="1:14" ht="22.5">
      <c r="A19" s="106" t="str">
        <f>A18</f>
        <v>ТМЦ</v>
      </c>
      <c r="B19" s="106" t="str">
        <f>B18</f>
        <v>Да</v>
      </c>
      <c r="C19" s="15"/>
      <c r="D19" s="15"/>
      <c r="E19" s="10">
        <f t="shared" si="1"/>
        <v>1</v>
      </c>
      <c r="F19" s="159">
        <f>IF(E18=E17,IF(AND(B19=Данные!$B$7,NOT(ISBLANK(C19)),OR(A19=$A$2,A19=Данные!$C$9)),F18+1,F18),IF(AND(B19=Данные!$B$7,NOT(ISBLANK(C19)),OR(A19=$A$2,A19=Данные!$C$9)),1,0))</f>
        <v>3</v>
      </c>
      <c r="G19" s="132" t="str">
        <f>Данные!B3</f>
        <v xml:space="preserve">Изготовитель </v>
      </c>
      <c r="H19" s="21" t="s">
        <v>73</v>
      </c>
      <c r="I19" s="21" t="s">
        <v>183</v>
      </c>
      <c r="J19" s="16"/>
      <c r="K19" s="17" t="s">
        <v>11</v>
      </c>
      <c r="L19" s="17" t="s">
        <v>11</v>
      </c>
      <c r="M19" s="14" t="s">
        <v>51</v>
      </c>
      <c r="N19" s="9"/>
    </row>
    <row r="20" spans="1:14" ht="56.25">
      <c r="A20" s="106" t="str">
        <f>A19</f>
        <v>ТМЦ</v>
      </c>
      <c r="B20" s="106" t="str">
        <f>B19</f>
        <v>Да</v>
      </c>
      <c r="C20" s="15"/>
      <c r="D20" s="15"/>
      <c r="E20" s="10">
        <f t="shared" si="1"/>
        <v>1</v>
      </c>
      <c r="F20" s="159">
        <f>IF(E19=E18,IF(AND(B20=Данные!$B$7,NOT(ISBLANK(C20)),OR(A20=$A$2,A20=Данные!$C$9)),F19+1,F19),IF(AND(B20=Данные!$B$7,NOT(ISBLANK(C20)),OR(A20=$A$2,A20=Данные!$C$9)),1,0))</f>
        <v>3</v>
      </c>
      <c r="G20" s="132" t="str">
        <f>Данные!B4</f>
        <v xml:space="preserve">Официальный представитель изготовителя </v>
      </c>
      <c r="H20" s="21" t="s">
        <v>230</v>
      </c>
      <c r="I20" s="21" t="s">
        <v>231</v>
      </c>
      <c r="J20" s="16"/>
      <c r="K20" s="17" t="s">
        <v>10</v>
      </c>
      <c r="L20" s="17" t="s">
        <v>10</v>
      </c>
      <c r="M20" s="14" t="s">
        <v>52</v>
      </c>
      <c r="N20" s="9"/>
    </row>
    <row r="21" spans="1:14" ht="33.75">
      <c r="A21" s="9" t="s">
        <v>172</v>
      </c>
      <c r="B21" s="9" t="s">
        <v>9</v>
      </c>
      <c r="C21" s="16" t="s">
        <v>47</v>
      </c>
      <c r="D21" s="16" t="s">
        <v>316</v>
      </c>
      <c r="E21" s="10">
        <f t="shared" si="1"/>
        <v>1</v>
      </c>
      <c r="F21" s="159">
        <f>IF(E20=E19,IF(AND(B21=Данные!$B$7,NOT(ISBLANK(C21)),OR(A21=$A$2,A21=Данные!$C$9)),F20+1,F20),IF(AND(B21=Данные!$B$7,NOT(ISBLANK(C21)),OR(A21=$A$2,A21=Данные!$C$9)),1,0))</f>
        <v>4</v>
      </c>
      <c r="G21" s="132" t="str">
        <f>IF(E21=E20,IF(ISBLANK(H21),"",CONCATENATE(E21,".",F21)),E21)</f>
        <v>1.4</v>
      </c>
      <c r="H21" s="13" t="s">
        <v>336</v>
      </c>
      <c r="I21" s="13" t="s">
        <v>218</v>
      </c>
      <c r="J21" s="27"/>
      <c r="K21" s="13" t="s">
        <v>123</v>
      </c>
      <c r="L21" s="14"/>
      <c r="M21" s="9"/>
      <c r="N21" s="9"/>
    </row>
    <row r="22" spans="1:14">
      <c r="A22" s="106" t="str">
        <f>A21</f>
        <v>ТМЦ</v>
      </c>
      <c r="B22" s="106" t="str">
        <f>B21</f>
        <v>Да</v>
      </c>
      <c r="C22" s="15"/>
      <c r="D22" s="15"/>
      <c r="E22" s="10">
        <f t="shared" si="1"/>
        <v>1</v>
      </c>
      <c r="F22" s="159">
        <f>IF(E21=E20,IF(AND(B22=Данные!$B$7,NOT(ISBLANK(C22)),OR(A22=$A$2,A22=Данные!$C$9)),F21+1,F21),IF(AND(B22=Данные!$B$7,NOT(ISBLANK(C22)),OR(A22=$A$2,A22=Данные!$C$9)),1,0))</f>
        <v>4</v>
      </c>
      <c r="G22" s="132" t="str">
        <f t="shared" ref="G22:G32" si="3">IF(E22=E21,IF(ISBLANK(H22),"",CONCATENATE(E22,".",F22)),E22)</f>
        <v/>
      </c>
      <c r="H22" s="16"/>
      <c r="I22" s="16"/>
      <c r="J22" s="16"/>
      <c r="K22" s="17" t="s">
        <v>9</v>
      </c>
      <c r="L22" s="17" t="s">
        <v>9</v>
      </c>
      <c r="M22" s="14" t="s">
        <v>51</v>
      </c>
      <c r="N22" s="9"/>
    </row>
    <row r="23" spans="1:14">
      <c r="A23" s="106" t="str">
        <f>A22</f>
        <v>ТМЦ</v>
      </c>
      <c r="B23" s="106" t="str">
        <f>B22</f>
        <v>Да</v>
      </c>
      <c r="C23" s="15"/>
      <c r="D23" s="15"/>
      <c r="E23" s="10">
        <f t="shared" si="1"/>
        <v>1</v>
      </c>
      <c r="F23" s="159">
        <f>IF(E22=E21,IF(AND(B23=Данные!$B$7,NOT(ISBLANK(C23)),OR(A23=$A$2,A23=Данные!$C$9)),F22+1,F22),IF(AND(B23=Данные!$B$7,NOT(ISBLANK(C23)),OR(A23=$A$2,A23=Данные!$C$9)),1,0))</f>
        <v>4</v>
      </c>
      <c r="G23" s="132" t="str">
        <f t="shared" si="3"/>
        <v/>
      </c>
      <c r="H23" s="16"/>
      <c r="I23" s="16"/>
      <c r="J23" s="16"/>
      <c r="K23" s="17" t="s">
        <v>10</v>
      </c>
      <c r="L23" s="17" t="s">
        <v>10</v>
      </c>
      <c r="M23" s="14" t="s">
        <v>52</v>
      </c>
      <c r="N23" s="9"/>
    </row>
    <row r="24" spans="1:14" ht="33.75">
      <c r="A24" s="9" t="s">
        <v>172</v>
      </c>
      <c r="B24" s="9" t="s">
        <v>9</v>
      </c>
      <c r="C24" s="16" t="s">
        <v>47</v>
      </c>
      <c r="D24" s="16" t="s">
        <v>316</v>
      </c>
      <c r="E24" s="10">
        <f t="shared" si="1"/>
        <v>1</v>
      </c>
      <c r="F24" s="159">
        <f>IF(E23=E22,IF(AND(B24=Данные!$B$7,NOT(ISBLANK(C24)),OR(A24=$A$2,A24=Данные!$C$9)),F23+1,F23),IF(AND(B24=Данные!$B$7,NOT(ISBLANK(C24)),OR(A24=$A$2,A24=Данные!$C$9)),1,0))</f>
        <v>5</v>
      </c>
      <c r="G24" s="132" t="str">
        <f>IF(E24=E23,IF(ISBLANK(H24),"",CONCATENATE(E24,".",F24)),E24)</f>
        <v>1.5</v>
      </c>
      <c r="H24" s="13" t="s">
        <v>337</v>
      </c>
      <c r="I24" s="13" t="s">
        <v>218</v>
      </c>
      <c r="J24" s="27"/>
      <c r="K24" s="13" t="s">
        <v>123</v>
      </c>
      <c r="L24" s="14"/>
      <c r="M24" s="9"/>
      <c r="N24" s="9"/>
    </row>
    <row r="25" spans="1:14">
      <c r="A25" s="106" t="str">
        <f>A24</f>
        <v>ТМЦ</v>
      </c>
      <c r="B25" s="106" t="str">
        <f>B24</f>
        <v>Да</v>
      </c>
      <c r="C25" s="15"/>
      <c r="D25" s="15"/>
      <c r="E25" s="10">
        <f t="shared" si="1"/>
        <v>1</v>
      </c>
      <c r="F25" s="159">
        <f>IF(E24=E23,IF(AND(B25=Данные!$B$7,NOT(ISBLANK(C25)),OR(A25=$A$2,A25=Данные!$C$9)),F24+1,F24),IF(AND(B25=Данные!$B$7,NOT(ISBLANK(C25)),OR(A25=$A$2,A25=Данные!$C$9)),1,0))</f>
        <v>5</v>
      </c>
      <c r="G25" s="132" t="str">
        <f t="shared" ref="G25:G26" si="4">IF(E25=E24,IF(ISBLANK(H25),"",CONCATENATE(E25,".",F25)),E25)</f>
        <v/>
      </c>
      <c r="H25" s="16"/>
      <c r="I25" s="16"/>
      <c r="J25" s="16"/>
      <c r="K25" s="17" t="s">
        <v>9</v>
      </c>
      <c r="L25" s="17" t="s">
        <v>9</v>
      </c>
      <c r="M25" s="14" t="s">
        <v>51</v>
      </c>
      <c r="N25" s="9"/>
    </row>
    <row r="26" spans="1:14">
      <c r="A26" s="106" t="str">
        <f>A25</f>
        <v>ТМЦ</v>
      </c>
      <c r="B26" s="106" t="str">
        <f>B25</f>
        <v>Да</v>
      </c>
      <c r="C26" s="15"/>
      <c r="D26" s="15"/>
      <c r="E26" s="10">
        <f t="shared" si="1"/>
        <v>1</v>
      </c>
      <c r="F26" s="159">
        <f>IF(E25=E24,IF(AND(B26=Данные!$B$7,NOT(ISBLANK(C26)),OR(A26=$A$2,A26=Данные!$C$9)),F25+1,F25),IF(AND(B26=Данные!$B$7,NOT(ISBLANK(C26)),OR(A26=$A$2,A26=Данные!$C$9)),1,0))</f>
        <v>5</v>
      </c>
      <c r="G26" s="132" t="str">
        <f t="shared" si="4"/>
        <v/>
      </c>
      <c r="H26" s="16"/>
      <c r="I26" s="16"/>
      <c r="J26" s="16"/>
      <c r="K26" s="17" t="s">
        <v>10</v>
      </c>
      <c r="L26" s="17" t="s">
        <v>10</v>
      </c>
      <c r="M26" s="14" t="s">
        <v>52</v>
      </c>
      <c r="N26" s="9"/>
    </row>
    <row r="27" spans="1:14" ht="90">
      <c r="A27" s="9" t="s">
        <v>172</v>
      </c>
      <c r="B27" s="9" t="s">
        <v>9</v>
      </c>
      <c r="C27" s="16" t="s">
        <v>47</v>
      </c>
      <c r="D27" s="16" t="s">
        <v>316</v>
      </c>
      <c r="E27" s="10">
        <f>E23</f>
        <v>1</v>
      </c>
      <c r="F27" s="159">
        <v>6</v>
      </c>
      <c r="G27" s="132" t="str">
        <f>IF(E27=E20,IF(ISBLANK(H27),"",CONCATENATE(E27,".",F27)),E27)</f>
        <v>1.6</v>
      </c>
      <c r="H27" s="13" t="s">
        <v>350</v>
      </c>
      <c r="I27" s="13" t="s">
        <v>351</v>
      </c>
      <c r="J27" s="27"/>
      <c r="K27" s="13" t="s">
        <v>123</v>
      </c>
      <c r="L27" s="14"/>
      <c r="M27" s="9"/>
      <c r="N27" s="9"/>
    </row>
    <row r="28" spans="1:14">
      <c r="A28" s="106" t="str">
        <f>A27</f>
        <v>ТМЦ</v>
      </c>
      <c r="B28" s="106" t="str">
        <f>B27</f>
        <v>Да</v>
      </c>
      <c r="C28" s="15"/>
      <c r="D28" s="15"/>
      <c r="E28" s="10">
        <f t="shared" si="1"/>
        <v>1</v>
      </c>
      <c r="F28" s="159">
        <f>IF(E27=E23,IF(AND(B28=Данные!$B$7,NOT(ISBLANK(C28)),OR(A28=$A$2,A28=Данные!$C$9)),F27+1,F27),IF(AND(B28=Данные!$B$7,NOT(ISBLANK(C28)),OR(A28=$A$2,A28=Данные!$C$9)),1,0))</f>
        <v>6</v>
      </c>
      <c r="G28" s="132" t="str">
        <f t="shared" ref="G28:G29" si="5">IF(E28=E27,IF(ISBLANK(H28),"",CONCATENATE(E28,".",F28)),E28)</f>
        <v/>
      </c>
      <c r="H28" s="16"/>
      <c r="I28" s="16"/>
      <c r="J28" s="16"/>
      <c r="K28" s="17" t="s">
        <v>9</v>
      </c>
      <c r="L28" s="17" t="s">
        <v>9</v>
      </c>
      <c r="M28" s="14" t="s">
        <v>51</v>
      </c>
      <c r="N28" s="9"/>
    </row>
    <row r="29" spans="1:14">
      <c r="A29" s="106" t="str">
        <f>A28</f>
        <v>ТМЦ</v>
      </c>
      <c r="B29" s="106" t="str">
        <f>B28</f>
        <v>Да</v>
      </c>
      <c r="C29" s="15"/>
      <c r="D29" s="15"/>
      <c r="E29" s="10">
        <f t="shared" si="1"/>
        <v>1</v>
      </c>
      <c r="F29" s="159">
        <f>IF(E28=E27,IF(AND(B29=Данные!$B$7,NOT(ISBLANK(C29)),OR(A29=$A$2,A29=Данные!$C$9)),F28+1,F28),IF(AND(B29=Данные!$B$7,NOT(ISBLANK(C29)),OR(A29=$A$2,A29=Данные!$C$9)),1,0))</f>
        <v>6</v>
      </c>
      <c r="G29" s="132" t="str">
        <f t="shared" si="5"/>
        <v/>
      </c>
      <c r="H29" s="16"/>
      <c r="I29" s="16"/>
      <c r="J29" s="16"/>
      <c r="K29" s="17" t="s">
        <v>10</v>
      </c>
      <c r="L29" s="17" t="s">
        <v>10</v>
      </c>
      <c r="M29" s="14" t="s">
        <v>52</v>
      </c>
      <c r="N29" s="9"/>
    </row>
    <row r="30" spans="1:14" ht="22.5">
      <c r="A30" s="9" t="s">
        <v>172</v>
      </c>
      <c r="B30" s="9" t="s">
        <v>9</v>
      </c>
      <c r="C30" s="16" t="s">
        <v>47</v>
      </c>
      <c r="D30" s="16" t="s">
        <v>316</v>
      </c>
      <c r="E30" s="10">
        <f t="shared" si="1"/>
        <v>1</v>
      </c>
      <c r="F30" s="159">
        <f>IF(E29=E28,IF(AND(B30=Данные!$B$7,NOT(ISBLANK(C30)),OR(A30=$A$2,A30=Данные!$C$9)),F29+1,F29),IF(AND(B30=Данные!$B$7,NOT(ISBLANK(C30)),OR(A30=$A$2,A30=Данные!$C$9)),1,0))</f>
        <v>7</v>
      </c>
      <c r="G30" s="132" t="str">
        <f>IF(E30=E23,IF(ISBLANK(H30),"",CONCATENATE(E30,".",F30)),E30)</f>
        <v>1.7</v>
      </c>
      <c r="H30" s="13" t="s">
        <v>321</v>
      </c>
      <c r="I30" s="13" t="s">
        <v>322</v>
      </c>
      <c r="J30" s="27"/>
      <c r="K30" s="13" t="s">
        <v>123</v>
      </c>
      <c r="L30" s="14"/>
      <c r="M30" s="9"/>
      <c r="N30" s="9"/>
    </row>
    <row r="31" spans="1:14">
      <c r="A31" s="106" t="str">
        <f>A30</f>
        <v>ТМЦ</v>
      </c>
      <c r="B31" s="106" t="str">
        <f>B30</f>
        <v>Да</v>
      </c>
      <c r="C31" s="15"/>
      <c r="D31" s="15"/>
      <c r="E31" s="10">
        <f t="shared" si="1"/>
        <v>1</v>
      </c>
      <c r="F31" s="159">
        <f>IF(E30=E29,IF(AND(B31=Данные!$B$7,NOT(ISBLANK(C31)),OR(A31=$A$2,A31=Данные!$C$9)),F30+1,F30),IF(AND(B31=Данные!$B$7,NOT(ISBLANK(C31)),OR(A31=$A$2,A31=Данные!$C$9)),1,0))</f>
        <v>7</v>
      </c>
      <c r="G31" s="132" t="str">
        <f t="shared" si="3"/>
        <v/>
      </c>
      <c r="H31" s="16"/>
      <c r="I31" s="16"/>
      <c r="J31" s="16"/>
      <c r="K31" s="17" t="s">
        <v>9</v>
      </c>
      <c r="L31" s="17" t="s">
        <v>9</v>
      </c>
      <c r="M31" s="14" t="s">
        <v>51</v>
      </c>
      <c r="N31" s="9"/>
    </row>
    <row r="32" spans="1:14">
      <c r="A32" s="106" t="str">
        <f>A31</f>
        <v>ТМЦ</v>
      </c>
      <c r="B32" s="106" t="str">
        <f>B31</f>
        <v>Да</v>
      </c>
      <c r="C32" s="15"/>
      <c r="D32" s="15"/>
      <c r="E32" s="10">
        <f t="shared" si="1"/>
        <v>1</v>
      </c>
      <c r="F32" s="159">
        <f>IF(E31=E30,IF(AND(B32=Данные!$B$7,NOT(ISBLANK(C32)),OR(A32=$A$2,A32=Данные!$C$9)),F31+1,F31),IF(AND(B32=Данные!$B$7,NOT(ISBLANK(C32)),OR(A32=$A$2,A32=Данные!$C$9)),1,0))</f>
        <v>7</v>
      </c>
      <c r="G32" s="132" t="str">
        <f t="shared" si="3"/>
        <v/>
      </c>
      <c r="H32" s="16"/>
      <c r="I32" s="16"/>
      <c r="J32" s="16"/>
      <c r="K32" s="17" t="s">
        <v>10</v>
      </c>
      <c r="L32" s="17" t="s">
        <v>10</v>
      </c>
      <c r="M32" s="14" t="s">
        <v>52</v>
      </c>
      <c r="N32" s="9"/>
    </row>
    <row r="33" spans="1:14" ht="22.5">
      <c r="A33" s="185" t="s">
        <v>173</v>
      </c>
      <c r="B33" s="106"/>
      <c r="C33" s="132"/>
      <c r="D33" s="132"/>
      <c r="E33" s="11">
        <f>E23+1</f>
        <v>2</v>
      </c>
      <c r="F33" s="159">
        <f>IF(E32=E31,IF(AND(B33=Данные!$B$7,NOT(ISBLANK(C33)),OR(A33=$A$2,A33=Данные!$C$9)),F32+1,F32),IF(AND(B33=Данные!$B$7,NOT(ISBLANK(C33)),OR(A33=$A$2,A33=Данные!$C$9)),1,0))</f>
        <v>7</v>
      </c>
      <c r="G33" s="132">
        <f>IF(E33=E23,IF(ISBLANK(H33),"",CONCATENATE(E33,".",F33)),E33)</f>
        <v>2</v>
      </c>
      <c r="H33" s="18" t="s">
        <v>189</v>
      </c>
      <c r="I33" s="11"/>
      <c r="J33" s="11"/>
      <c r="K33" s="11"/>
      <c r="L33" s="10"/>
      <c r="M33" s="9"/>
      <c r="N33" s="9"/>
    </row>
    <row r="34" spans="1:14" ht="34.5" thickBot="1">
      <c r="A34" s="9" t="s">
        <v>173</v>
      </c>
      <c r="B34" s="9" t="s">
        <v>9</v>
      </c>
      <c r="C34" s="16" t="s">
        <v>47</v>
      </c>
      <c r="D34" s="16" t="s">
        <v>316</v>
      </c>
      <c r="E34" s="12">
        <f>E33</f>
        <v>2</v>
      </c>
      <c r="F34" s="159">
        <f>IF(E33=E32,IF(AND(B34=Данные!$B$7,NOT(ISBLANK(C34)),OR(A34=$A$2,A34=Данные!$C$9)),F33+1,F33),IF(AND(B34=Данные!$B$7,NOT(ISBLANK(C34)),OR(A34=$A$2,A34=Данные!$C$9)),1,0))</f>
        <v>1</v>
      </c>
      <c r="G34" s="132" t="str">
        <f t="shared" ref="G34" si="6">IF(E34=E33,IF(ISBLANK(H34),"",CONCATENATE(E34,".",F34)),E34)</f>
        <v>2.1</v>
      </c>
      <c r="H34" s="122" t="s">
        <v>75</v>
      </c>
      <c r="I34" s="122" t="str">
        <f>I12</f>
        <v>Выписка из ЕГРЮЛ, сроком давности не более 30 дней до дня предоставления документов</v>
      </c>
      <c r="J34" s="122"/>
      <c r="K34" s="122" t="s">
        <v>123</v>
      </c>
      <c r="L34" s="109"/>
      <c r="M34" s="133"/>
      <c r="N34" s="9"/>
    </row>
    <row r="35" spans="1:14" ht="13.9" customHeight="1">
      <c r="A35" s="106" t="str">
        <f>A34</f>
        <v>общее</v>
      </c>
      <c r="B35" s="106" t="str">
        <f>B34</f>
        <v>Да</v>
      </c>
      <c r="C35" s="187"/>
      <c r="D35" s="187"/>
      <c r="E35" s="10">
        <f t="shared" si="1"/>
        <v>2</v>
      </c>
      <c r="F35" s="159">
        <f>IF(E34=E33,IF(AND(B35=Данные!$B$7,NOT(ISBLANK(C35)),OR(A35=$A$2,A35=Данные!$C$9)),F34+1,F34),IF(AND(B35=Данные!$B$7,NOT(ISBLANK(C35)),OR(A35=$A$2,A35=Данные!$C$9)),1,0))</f>
        <v>1</v>
      </c>
      <c r="G35" s="160" t="s">
        <v>184</v>
      </c>
      <c r="H35" s="114"/>
      <c r="I35" s="114"/>
      <c r="J35" s="114"/>
      <c r="K35" s="107" t="s">
        <v>186</v>
      </c>
      <c r="L35" s="107" t="s">
        <v>186</v>
      </c>
      <c r="M35" s="115" t="s">
        <v>52</v>
      </c>
      <c r="N35" s="140"/>
    </row>
    <row r="36" spans="1:14">
      <c r="A36" s="106" t="str">
        <f>A35</f>
        <v>общее</v>
      </c>
      <c r="B36" s="106" t="str">
        <f>B35</f>
        <v>Да</v>
      </c>
      <c r="C36" s="187"/>
      <c r="D36" s="187"/>
      <c r="E36" s="10">
        <f t="shared" si="1"/>
        <v>2</v>
      </c>
      <c r="F36" s="159">
        <f>IF(E35=E34,IF(AND(B36=Данные!$B$7,NOT(ISBLANK(C36)),OR(A36=$A$2,A36=Данные!$C$9)),F35+1,F35),IF(AND(B36=Данные!$B$7,NOT(ISBLANK(C36)),OR(A36=$A$2,A36=Данные!$C$9)),1,0))</f>
        <v>1</v>
      </c>
      <c r="G36" s="116"/>
      <c r="H36" s="16"/>
      <c r="I36" s="16"/>
      <c r="J36" s="16"/>
      <c r="K36" s="17" t="s">
        <v>187</v>
      </c>
      <c r="L36" s="17" t="s">
        <v>187</v>
      </c>
      <c r="M36" s="117" t="s">
        <v>52</v>
      </c>
      <c r="N36" s="140"/>
    </row>
    <row r="37" spans="1:14" ht="21" customHeight="1" thickBot="1">
      <c r="A37" s="106" t="str">
        <f t="shared" ref="A37:B39" si="7">A36</f>
        <v>общее</v>
      </c>
      <c r="B37" s="106" t="str">
        <f t="shared" si="7"/>
        <v>Да</v>
      </c>
      <c r="C37" s="187"/>
      <c r="D37" s="187"/>
      <c r="E37" s="10">
        <f t="shared" si="1"/>
        <v>2</v>
      </c>
      <c r="F37" s="159">
        <f>IF(E36=E35,IF(AND(B37=Данные!$B$7,NOT(ISBLANK(C37)),OR(A37=$A$2,A37=Данные!$C$9)),F36+1,F36),IF(AND(B37=Данные!$B$7,NOT(ISBLANK(C37)),OR(A37=$A$2,A37=Данные!$C$9)),1,0))</f>
        <v>1</v>
      </c>
      <c r="G37" s="118" t="str">
        <f>IF(E37=E35,IF(ISBLANK(H37),"",CONCATENATE(E37,".",F37)),E37)</f>
        <v/>
      </c>
      <c r="H37" s="119"/>
      <c r="I37" s="119"/>
      <c r="J37" s="119"/>
      <c r="K37" s="120" t="s">
        <v>95</v>
      </c>
      <c r="L37" s="120" t="s">
        <v>95</v>
      </c>
      <c r="M37" s="121" t="s">
        <v>51</v>
      </c>
      <c r="N37" s="140"/>
    </row>
    <row r="38" spans="1:14" ht="30.6" customHeight="1">
      <c r="A38" s="106" t="str">
        <f t="shared" si="7"/>
        <v>общее</v>
      </c>
      <c r="B38" s="106" t="str">
        <f t="shared" si="7"/>
        <v>Да</v>
      </c>
      <c r="C38" s="187"/>
      <c r="D38" s="187"/>
      <c r="E38" s="10">
        <f t="shared" si="1"/>
        <v>2</v>
      </c>
      <c r="F38" s="159">
        <f>IF(E37=E36,IF(AND(B38=Данные!$B$7,NOT(ISBLANK(C38)),OR(A38=$A$2,A38=Данные!$C$9)),F37+1,F37),IF(AND(B38=Данные!$B$7,NOT(ISBLANK(C38)),OR(A38=$A$2,A38=Данные!$C$9)),1,0))</f>
        <v>1</v>
      </c>
      <c r="G38" s="112" t="str">
        <f>Данные!B4</f>
        <v xml:space="preserve">Официальный представитель изготовителя </v>
      </c>
      <c r="H38" s="113"/>
      <c r="I38" s="114"/>
      <c r="J38" s="114"/>
      <c r="K38" s="107" t="s">
        <v>186</v>
      </c>
      <c r="L38" s="107" t="s">
        <v>186</v>
      </c>
      <c r="M38" s="115" t="s">
        <v>52</v>
      </c>
      <c r="N38" s="140"/>
    </row>
    <row r="39" spans="1:14" ht="21" customHeight="1">
      <c r="A39" s="106" t="str">
        <f t="shared" si="7"/>
        <v>общее</v>
      </c>
      <c r="B39" s="106" t="str">
        <f t="shared" si="7"/>
        <v>Да</v>
      </c>
      <c r="C39" s="187"/>
      <c r="D39" s="187"/>
      <c r="E39" s="10">
        <f t="shared" si="1"/>
        <v>2</v>
      </c>
      <c r="F39" s="159">
        <f>IF(E38=E37,IF(AND(B39=Данные!$B$7,NOT(ISBLANK(C39)),OR(A39=$A$2,A39=Данные!$C$9)),F38+1,F38),IF(AND(B39=Данные!$B$7,NOT(ISBLANK(C39)),OR(A39=$A$2,A39=Данные!$C$9)),1,0))</f>
        <v>1</v>
      </c>
      <c r="G39" s="116"/>
      <c r="H39" s="16"/>
      <c r="I39" s="16"/>
      <c r="J39" s="16"/>
      <c r="K39" s="17" t="s">
        <v>187</v>
      </c>
      <c r="L39" s="17" t="s">
        <v>187</v>
      </c>
      <c r="M39" s="117" t="s">
        <v>51</v>
      </c>
      <c r="N39" s="140"/>
    </row>
    <row r="40" spans="1:14" ht="21" customHeight="1" thickBot="1">
      <c r="A40" s="106" t="str">
        <f>A39</f>
        <v>общее</v>
      </c>
      <c r="B40" s="106" t="str">
        <f>B39</f>
        <v>Да</v>
      </c>
      <c r="C40" s="187"/>
      <c r="D40" s="187"/>
      <c r="E40" s="10">
        <f t="shared" si="1"/>
        <v>2</v>
      </c>
      <c r="F40" s="159">
        <f>IF(E39=E38,IF(AND(B40=Данные!$B$7,NOT(ISBLANK(C40)),OR(A40=$A$2,A40=Данные!$C$9)),F39+1,F39),IF(AND(B40=Данные!$B$7,NOT(ISBLANK(C40)),OR(A40=$A$2,A40=Данные!$C$9)),1,0))</f>
        <v>1</v>
      </c>
      <c r="G40" s="118"/>
      <c r="H40" s="119"/>
      <c r="I40" s="119"/>
      <c r="J40" s="119"/>
      <c r="K40" s="120" t="s">
        <v>95</v>
      </c>
      <c r="L40" s="120" t="s">
        <v>95</v>
      </c>
      <c r="M40" s="121" t="s">
        <v>51</v>
      </c>
      <c r="N40" s="140"/>
    </row>
    <row r="41" spans="1:14" ht="78.75">
      <c r="A41" s="9" t="s">
        <v>172</v>
      </c>
      <c r="B41" s="9" t="s">
        <v>9</v>
      </c>
      <c r="C41" s="16" t="s">
        <v>47</v>
      </c>
      <c r="D41" s="16" t="s">
        <v>316</v>
      </c>
      <c r="E41" s="12">
        <f t="shared" si="1"/>
        <v>2</v>
      </c>
      <c r="F41" s="159">
        <f>IF(E40=E39,IF(AND(B41=Данные!$B$7,NOT(ISBLANK(C41)),OR(A41=$A$2,A41=Данные!$C$9)),F40+1,F40),IF(AND(B41=Данные!$B$7,NOT(ISBLANK(C41)),OR(A41=$A$2,A41=Данные!$C$9)),1,0))</f>
        <v>2</v>
      </c>
      <c r="G41" s="132" t="str">
        <f>IF(E41=E40,IF(ISBLANK(H41),"",CONCATENATE(E41,".",F41)),E41)</f>
        <v>2.2</v>
      </c>
      <c r="H41" s="110" t="s">
        <v>190</v>
      </c>
      <c r="I41" s="110" t="s">
        <v>191</v>
      </c>
      <c r="J41" s="27"/>
      <c r="K41" s="110" t="s">
        <v>103</v>
      </c>
      <c r="L41" s="111"/>
      <c r="M41" s="124"/>
      <c r="N41" s="9"/>
    </row>
    <row r="42" spans="1:14" ht="20.25" customHeight="1">
      <c r="A42" s="106" t="str">
        <f>A41</f>
        <v>ТМЦ</v>
      </c>
      <c r="B42" s="106" t="str">
        <f>B41</f>
        <v>Да</v>
      </c>
      <c r="C42" s="15"/>
      <c r="D42" s="15"/>
      <c r="E42" s="10">
        <f t="shared" si="1"/>
        <v>2</v>
      </c>
      <c r="F42" s="159">
        <f>IF(E41=E40,IF(AND(B42=Данные!$B$7,NOT(ISBLANK(C42)),OR(A42=$A$2,A42=Данные!$C$9)),F41+1,F41),IF(AND(B42=Данные!$B$7,NOT(ISBLANK(C42)),OR(A42=$A$2,A42=Данные!$C$9)),1,0))</f>
        <v>2</v>
      </c>
      <c r="G42" s="132" t="str">
        <f>IF(E42=E41,IF(ISBLANK(H42),"",CONCATENATE(E42,".",F42)),E42)</f>
        <v/>
      </c>
      <c r="H42" s="16"/>
      <c r="I42" s="16"/>
      <c r="J42" s="16"/>
      <c r="K42" s="17" t="s">
        <v>57</v>
      </c>
      <c r="L42" s="17" t="s">
        <v>57</v>
      </c>
      <c r="M42" s="14" t="s">
        <v>52</v>
      </c>
      <c r="N42" s="9"/>
    </row>
    <row r="43" spans="1:14" ht="20.25" customHeight="1">
      <c r="A43" s="106" t="str">
        <f>A42</f>
        <v>ТМЦ</v>
      </c>
      <c r="B43" s="106" t="str">
        <f>B42</f>
        <v>Да</v>
      </c>
      <c r="C43" s="15"/>
      <c r="D43" s="15"/>
      <c r="E43" s="10">
        <f t="shared" si="1"/>
        <v>2</v>
      </c>
      <c r="F43" s="159">
        <f>IF(E42=E41,IF(AND(B43=Данные!$B$7,NOT(ISBLANK(C43)),OR(A43=$A$2,A43=Данные!$C$9)),F42+1,F42),IF(AND(B43=Данные!$B$7,NOT(ISBLANK(C43)),OR(A43=$A$2,A43=Данные!$C$9)),1,0))</f>
        <v>2</v>
      </c>
      <c r="G43" s="132" t="str">
        <f>IF(E43=E42,IF(ISBLANK(H43),"",CONCATENATE(E43,".",F43)),E43)</f>
        <v/>
      </c>
      <c r="H43" s="16"/>
      <c r="I43" s="16"/>
      <c r="J43" s="16"/>
      <c r="K43" s="17" t="s">
        <v>95</v>
      </c>
      <c r="L43" s="17" t="s">
        <v>95</v>
      </c>
      <c r="M43" s="14" t="s">
        <v>51</v>
      </c>
      <c r="N43" s="9"/>
    </row>
    <row r="44" spans="1:14" ht="33.75">
      <c r="A44" s="9" t="s">
        <v>172</v>
      </c>
      <c r="B44" s="9" t="s">
        <v>9</v>
      </c>
      <c r="C44" s="16" t="s">
        <v>47</v>
      </c>
      <c r="D44" s="16" t="s">
        <v>316</v>
      </c>
      <c r="E44" s="12">
        <f t="shared" si="1"/>
        <v>2</v>
      </c>
      <c r="F44" s="159">
        <f>IF(E43=E42,IF(AND(B44=Данные!$B$7,NOT(ISBLANK(C44)),OR(A44=$A$2,A44=Данные!$C$9)),F43+1,F43),IF(AND(B44=Данные!$B$7,NOT(ISBLANK(C44)),OR(A44=$A$2,A44=Данные!$C$9)),1,0))</f>
        <v>3</v>
      </c>
      <c r="G44" s="132" t="str">
        <f>IF(E44=E43,IF(ISBLANK(H44),"",CONCATENATE(E44,".",F44)),E44)</f>
        <v>2.3</v>
      </c>
      <c r="H44" s="13" t="s">
        <v>182</v>
      </c>
      <c r="I44" s="13" t="s">
        <v>26</v>
      </c>
      <c r="J44" s="27"/>
      <c r="K44" s="13" t="s">
        <v>103</v>
      </c>
      <c r="L44" s="14"/>
      <c r="M44" s="9"/>
      <c r="N44" s="9"/>
    </row>
    <row r="45" spans="1:14" ht="39" customHeight="1">
      <c r="A45" s="106" t="str">
        <f>A44</f>
        <v>ТМЦ</v>
      </c>
      <c r="B45" s="106" t="str">
        <f>B44</f>
        <v>Да</v>
      </c>
      <c r="C45" s="15"/>
      <c r="D45" s="15"/>
      <c r="E45" s="10">
        <f t="shared" si="1"/>
        <v>2</v>
      </c>
      <c r="F45" s="159">
        <f>IF(E44=E43,IF(AND(B45=Данные!$B$7,NOT(ISBLANK(C45)),OR(A45=$A$2,A45=Данные!$C$9)),F44+1,F44),IF(AND(B45=Данные!$B$7,NOT(ISBLANK(C45)),OR(A45=$A$2,A45=Данные!$C$9)),1,0))</f>
        <v>3</v>
      </c>
      <c r="G45" s="132" t="str">
        <f>Данные!B4</f>
        <v xml:space="preserve">Официальный представитель изготовителя </v>
      </c>
      <c r="H45" s="21" t="s">
        <v>90</v>
      </c>
      <c r="I45" s="16"/>
      <c r="J45" s="16"/>
      <c r="K45" s="17" t="s">
        <v>57</v>
      </c>
      <c r="L45" s="17" t="s">
        <v>57</v>
      </c>
      <c r="M45" s="14" t="s">
        <v>52</v>
      </c>
      <c r="N45" s="9"/>
    </row>
    <row r="46" spans="1:14" ht="39" customHeight="1">
      <c r="A46" s="106" t="str">
        <f>A45</f>
        <v>ТМЦ</v>
      </c>
      <c r="B46" s="106" t="str">
        <f>B45</f>
        <v>Да</v>
      </c>
      <c r="C46" s="15"/>
      <c r="D46" s="15"/>
      <c r="E46" s="10">
        <f t="shared" si="1"/>
        <v>2</v>
      </c>
      <c r="F46" s="159">
        <f>IF(E45=E44,IF(AND(B46=Данные!$B$7,NOT(ISBLANK(C46)),OR(A46=$A$2,A46=Данные!$C$9)),F45+1,F45),IF(AND(B46=Данные!$B$7,NOT(ISBLANK(C46)),OR(A46=$A$2,A46=Данные!$C$9)),1,0))</f>
        <v>3</v>
      </c>
      <c r="G46" s="132"/>
      <c r="H46" s="16" t="s">
        <v>69</v>
      </c>
      <c r="I46" s="16"/>
      <c r="J46" s="16"/>
      <c r="K46" s="17" t="s">
        <v>95</v>
      </c>
      <c r="L46" s="17" t="s">
        <v>95</v>
      </c>
      <c r="M46" s="14" t="s">
        <v>51</v>
      </c>
      <c r="N46" s="9"/>
    </row>
    <row r="47" spans="1:14" ht="50.45" hidden="1" customHeight="1">
      <c r="A47" s="9" t="s">
        <v>171</v>
      </c>
      <c r="B47" s="9" t="s">
        <v>10</v>
      </c>
      <c r="C47" s="16" t="s">
        <v>47</v>
      </c>
      <c r="D47" s="16" t="s">
        <v>316</v>
      </c>
      <c r="E47" s="12">
        <f t="shared" si="1"/>
        <v>2</v>
      </c>
      <c r="F47" s="159">
        <f>IF(E46=E45,IF(AND(B47=Данные!$B$7,NOT(ISBLANK(C47)),OR(A47=$A$2,A47=Данные!$C$9)),F46+1,F46),IF(AND(B47=Данные!$B$7,NOT(ISBLANK(C47)),OR(A47=$A$2,A47=Данные!$C$9)),1,0))</f>
        <v>3</v>
      </c>
      <c r="G47" s="132" t="str">
        <f>IF(E47=E46,IF(ISBLANK(H47),"",CONCATENATE(E47,".",F47)),E47)</f>
        <v>2.3</v>
      </c>
      <c r="H47" s="13" t="s">
        <v>266</v>
      </c>
      <c r="I47" s="13" t="s">
        <v>267</v>
      </c>
      <c r="J47" s="27"/>
      <c r="K47" s="13" t="s">
        <v>123</v>
      </c>
      <c r="L47" s="17"/>
      <c r="M47" s="14"/>
      <c r="N47" s="9"/>
    </row>
    <row r="48" spans="1:14" ht="21" hidden="1" customHeight="1">
      <c r="A48" s="106" t="str">
        <f>A47</f>
        <v>СМР</v>
      </c>
      <c r="B48" s="106" t="str">
        <f>B47</f>
        <v>Нет</v>
      </c>
      <c r="C48" s="187"/>
      <c r="D48" s="187"/>
      <c r="E48" s="10">
        <f t="shared" si="1"/>
        <v>2</v>
      </c>
      <c r="F48" s="159">
        <f>IF(E47=E46,IF(AND(B48=Данные!$B$7,NOT(ISBLANK(C48)),OR(A48=$A$2,A48=Данные!$C$9)),F47+1,F47),IF(AND(B48=Данные!$B$7,NOT(ISBLANK(C48)),OR(A48=$A$2,A48=Данные!$C$9)),1,0))</f>
        <v>3</v>
      </c>
      <c r="G48" s="132" t="str">
        <f t="shared" ref="G48:G50" si="8">IF(E48=E47,IF(ISBLANK(H48),"",CONCATENATE(E48,".",F48)),E48)</f>
        <v/>
      </c>
      <c r="H48" s="16"/>
      <c r="I48" s="16"/>
      <c r="J48" s="16"/>
      <c r="K48" s="17" t="s">
        <v>11</v>
      </c>
      <c r="L48" s="17" t="s">
        <v>11</v>
      </c>
      <c r="M48" s="14" t="s">
        <v>51</v>
      </c>
      <c r="N48" s="9"/>
    </row>
    <row r="49" spans="1:14" ht="21" hidden="1" customHeight="1">
      <c r="A49" s="106" t="str">
        <f>A48</f>
        <v>СМР</v>
      </c>
      <c r="B49" s="106" t="str">
        <f>B48</f>
        <v>Нет</v>
      </c>
      <c r="C49" s="187"/>
      <c r="D49" s="187"/>
      <c r="E49" s="10">
        <f t="shared" si="1"/>
        <v>2</v>
      </c>
      <c r="F49" s="159">
        <f>IF(E48=E47,IF(AND(B49=Данные!$B$7,NOT(ISBLANK(C49)),OR(A49=$A$2,A49=Данные!$C$9)),F48+1,F48),IF(AND(B49=Данные!$B$7,NOT(ISBLANK(C49)),OR(A49=$A$2,A49=Данные!$C$9)),1,0))</f>
        <v>3</v>
      </c>
      <c r="G49" s="132" t="str">
        <f t="shared" si="8"/>
        <v/>
      </c>
      <c r="H49" s="16"/>
      <c r="I49" s="16"/>
      <c r="J49" s="16"/>
      <c r="K49" s="17" t="s">
        <v>10</v>
      </c>
      <c r="L49" s="17" t="s">
        <v>10</v>
      </c>
      <c r="M49" s="14" t="s">
        <v>52</v>
      </c>
      <c r="N49" s="9"/>
    </row>
    <row r="50" spans="1:14" ht="33.75">
      <c r="A50" s="9" t="s">
        <v>173</v>
      </c>
      <c r="B50" s="9" t="s">
        <v>9</v>
      </c>
      <c r="C50" s="16" t="s">
        <v>47</v>
      </c>
      <c r="D50" s="16" t="s">
        <v>316</v>
      </c>
      <c r="E50" s="12">
        <f t="shared" si="1"/>
        <v>2</v>
      </c>
      <c r="F50" s="159">
        <f>IF(E49=E48,IF(AND(B50=Данные!$B$7,NOT(ISBLANK(C50)),OR(A50=$A$2,A50=Данные!$C$9)),F49+1,F49),IF(AND(B50=Данные!$B$7,NOT(ISBLANK(C50)),OR(A50=$A$2,A50=Данные!$C$9)),1,0))</f>
        <v>4</v>
      </c>
      <c r="G50" s="132" t="str">
        <f t="shared" si="8"/>
        <v>2.4</v>
      </c>
      <c r="H50" s="13" t="s">
        <v>239</v>
      </c>
      <c r="I50" s="13" t="s">
        <v>26</v>
      </c>
      <c r="J50" s="13"/>
      <c r="K50" s="13" t="s">
        <v>29</v>
      </c>
      <c r="L50" s="14"/>
      <c r="M50" s="9"/>
      <c r="N50" s="9"/>
    </row>
    <row r="51" spans="1:14" ht="13.9" customHeight="1">
      <c r="A51" s="106" t="str">
        <f>A50</f>
        <v>общее</v>
      </c>
      <c r="B51" s="106" t="str">
        <f>B50</f>
        <v>Да</v>
      </c>
      <c r="C51" s="15"/>
      <c r="D51" s="15"/>
      <c r="E51" s="10">
        <f t="shared" si="1"/>
        <v>2</v>
      </c>
      <c r="F51" s="159">
        <f>IF(E50=E49,IF(AND(B51=Данные!$B$7,NOT(ISBLANK(C51)),OR(A51=$A$2,A51=Данные!$C$9)),F50+1,F50),IF(AND(B51=Данные!$B$7,NOT(ISBLANK(C51)),OR(A51=$A$2,A51=Данные!$C$9)),1,0))</f>
        <v>4</v>
      </c>
      <c r="G51" s="132" t="str">
        <f t="shared" si="2"/>
        <v/>
      </c>
      <c r="H51" s="16"/>
      <c r="I51" s="16"/>
      <c r="J51" s="16"/>
      <c r="K51" s="17" t="s">
        <v>78</v>
      </c>
      <c r="L51" s="17" t="s">
        <v>78</v>
      </c>
      <c r="M51" s="14" t="s">
        <v>51</v>
      </c>
      <c r="N51" s="9"/>
    </row>
    <row r="52" spans="1:14" ht="13.15" customHeight="1">
      <c r="A52" s="106" t="str">
        <f>A51</f>
        <v>общее</v>
      </c>
      <c r="B52" s="106" t="str">
        <f>B51</f>
        <v>Да</v>
      </c>
      <c r="C52" s="15"/>
      <c r="D52" s="15"/>
      <c r="E52" s="10">
        <f t="shared" si="1"/>
        <v>2</v>
      </c>
      <c r="F52" s="159">
        <f>IF(E51=E50,IF(AND(B52=Данные!$B$7,NOT(ISBLANK(C52)),OR(A52=$A$2,A52=Данные!$C$9)),F51+1,F51),IF(AND(B52=Данные!$B$7,NOT(ISBLANK(C52)),OR(A52=$A$2,A52=Данные!$C$9)),1,0))</f>
        <v>4</v>
      </c>
      <c r="G52" s="132" t="str">
        <f t="shared" si="2"/>
        <v/>
      </c>
      <c r="H52" s="16"/>
      <c r="I52" s="16"/>
      <c r="J52" s="16"/>
      <c r="K52" s="17" t="s">
        <v>79</v>
      </c>
      <c r="L52" s="17" t="s">
        <v>79</v>
      </c>
      <c r="M52" s="14" t="s">
        <v>52</v>
      </c>
      <c r="N52" s="9"/>
    </row>
    <row r="53" spans="1:14" ht="13.9" customHeight="1">
      <c r="A53" s="185" t="s">
        <v>173</v>
      </c>
      <c r="B53" s="106"/>
      <c r="C53" s="132"/>
      <c r="D53" s="132"/>
      <c r="E53" s="11">
        <f>E52+1</f>
        <v>3</v>
      </c>
      <c r="F53" s="159">
        <f>IF(E52=E51,IF(AND(B53=Данные!$B$7,NOT(ISBLANK(C53)),OR(A53=$A$2,A53=Данные!$C$9)),F52+1,F52),IF(AND(B53=Данные!$B$7,NOT(ISBLANK(C53)),OR(A53=$A$2,A53=Данные!$C$9)),1,0))</f>
        <v>4</v>
      </c>
      <c r="G53" s="132">
        <f>IF(E53=E52,IF(ISBLANK(H53),"",CONCATENATE(E53,".",F53)),E53)</f>
        <v>3</v>
      </c>
      <c r="H53" s="11" t="s">
        <v>76</v>
      </c>
      <c r="I53" s="11"/>
      <c r="J53" s="11"/>
      <c r="K53" s="11"/>
      <c r="L53" s="10"/>
      <c r="M53" s="9"/>
      <c r="N53" s="9"/>
    </row>
    <row r="54" spans="1:14" ht="123.75">
      <c r="A54" s="9" t="s">
        <v>173</v>
      </c>
      <c r="B54" s="9" t="s">
        <v>9</v>
      </c>
      <c r="C54" s="16" t="s">
        <v>47</v>
      </c>
      <c r="D54" s="16" t="s">
        <v>316</v>
      </c>
      <c r="E54" s="12">
        <f t="shared" si="1"/>
        <v>3</v>
      </c>
      <c r="F54" s="159">
        <f>IF(E53=E52,IF(AND(B54=Данные!$B$7,NOT(ISBLANK(C54)),OR(A54=$A$2,A54=Данные!$C$9)),F53+1,F53),IF(AND(B54=Данные!$B$7,NOT(ISBLANK(C54)),OR(A54=$A$2,A54=Данные!$C$9)),1,0))</f>
        <v>1</v>
      </c>
      <c r="G54" s="132" t="str">
        <f t="shared" si="2"/>
        <v>3.1</v>
      </c>
      <c r="H54" s="13" t="s">
        <v>311</v>
      </c>
      <c r="I54" s="13" t="s">
        <v>312</v>
      </c>
      <c r="J54" s="13"/>
      <c r="K54" s="13" t="s">
        <v>123</v>
      </c>
      <c r="L54" s="14"/>
      <c r="M54" s="9"/>
      <c r="N54" s="9"/>
    </row>
    <row r="55" spans="1:14" ht="13.9" customHeight="1">
      <c r="A55" s="106" t="str">
        <f>A54</f>
        <v>общее</v>
      </c>
      <c r="B55" s="106" t="str">
        <f>B54</f>
        <v>Да</v>
      </c>
      <c r="C55" s="15"/>
      <c r="D55" s="15"/>
      <c r="E55" s="10">
        <f t="shared" si="1"/>
        <v>3</v>
      </c>
      <c r="F55" s="159">
        <f>IF(E54=E53,IF(AND(B55=Данные!$B$7,NOT(ISBLANK(C55)),OR(A55=$A$2,A55=Данные!$C$9)),F54+1,F54),IF(AND(B55=Данные!$B$7,NOT(ISBLANK(C55)),OR(A55=$A$2,A55=Данные!$C$9)),1,0))</f>
        <v>1</v>
      </c>
      <c r="G55" s="132" t="str">
        <f t="shared" si="2"/>
        <v/>
      </c>
      <c r="H55" s="16"/>
      <c r="I55" s="16"/>
      <c r="J55" s="16"/>
      <c r="K55" s="17" t="s">
        <v>11</v>
      </c>
      <c r="L55" s="17" t="s">
        <v>11</v>
      </c>
      <c r="M55" s="14" t="s">
        <v>51</v>
      </c>
      <c r="N55" s="9"/>
    </row>
    <row r="56" spans="1:14" ht="13.9" customHeight="1">
      <c r="A56" s="106" t="str">
        <f>A55</f>
        <v>общее</v>
      </c>
      <c r="B56" s="106" t="str">
        <f>B55</f>
        <v>Да</v>
      </c>
      <c r="C56" s="15"/>
      <c r="D56" s="15"/>
      <c r="E56" s="10">
        <f t="shared" si="1"/>
        <v>3</v>
      </c>
      <c r="F56" s="159">
        <f>IF(E55=E54,IF(AND(B56=Данные!$B$7,NOT(ISBLANK(C56)),OR(A56=$A$2,A56=Данные!$C$9)),F55+1,F55),IF(AND(B56=Данные!$B$7,NOT(ISBLANK(C56)),OR(A56=$A$2,A56=Данные!$C$9)),1,0))</f>
        <v>1</v>
      </c>
      <c r="G56" s="132" t="str">
        <f t="shared" si="2"/>
        <v/>
      </c>
      <c r="H56" s="16"/>
      <c r="I56" s="16"/>
      <c r="J56" s="16"/>
      <c r="K56" s="17" t="s">
        <v>10</v>
      </c>
      <c r="L56" s="17" t="s">
        <v>10</v>
      </c>
      <c r="M56" s="14" t="s">
        <v>52</v>
      </c>
      <c r="N56" s="9"/>
    </row>
    <row r="57" spans="1:14" ht="33.75">
      <c r="A57" s="9" t="s">
        <v>173</v>
      </c>
      <c r="B57" s="9" t="s">
        <v>9</v>
      </c>
      <c r="C57" s="16" t="s">
        <v>47</v>
      </c>
      <c r="D57" s="16" t="s">
        <v>316</v>
      </c>
      <c r="E57" s="12">
        <f t="shared" si="1"/>
        <v>3</v>
      </c>
      <c r="F57" s="159">
        <f>IF(E56=E55,IF(AND(B57=Данные!$B$7,NOT(ISBLANK(C57)),OR(A57=$A$2,A57=Данные!$C$9)),F56+1,F56),IF(AND(B57=Данные!$B$7,NOT(ISBLANK(C57)),OR(A57=$A$2,A57=Данные!$C$9)),1,0))</f>
        <v>2</v>
      </c>
      <c r="G57" s="132" t="str">
        <f t="shared" si="2"/>
        <v>3.2</v>
      </c>
      <c r="H57" s="13" t="s">
        <v>94</v>
      </c>
      <c r="I57" s="13" t="s">
        <v>26</v>
      </c>
      <c r="J57" s="13"/>
      <c r="K57" s="13" t="s">
        <v>257</v>
      </c>
      <c r="L57" s="14"/>
      <c r="M57" s="9"/>
      <c r="N57" s="9"/>
    </row>
    <row r="58" spans="1:14" ht="13.9" customHeight="1">
      <c r="A58" s="106" t="str">
        <f>A57</f>
        <v>общее</v>
      </c>
      <c r="B58" s="106" t="str">
        <f>B57</f>
        <v>Да</v>
      </c>
      <c r="C58" s="15"/>
      <c r="D58" s="15"/>
      <c r="E58" s="10">
        <f t="shared" si="1"/>
        <v>3</v>
      </c>
      <c r="F58" s="159">
        <f>IF(E57=E56,IF(AND(B58=Данные!$B$7,NOT(ISBLANK(C58)),OR(A58=$A$2,A58=Данные!$C$9)),F57+1,F57),IF(AND(B58=Данные!$B$7,NOT(ISBLANK(C58)),OR(A58=$A$2,A58=Данные!$C$9)),1,0))</f>
        <v>2</v>
      </c>
      <c r="G58" s="132" t="str">
        <f t="shared" si="2"/>
        <v/>
      </c>
      <c r="H58" s="16"/>
      <c r="I58" s="16"/>
      <c r="J58" s="16"/>
      <c r="K58" s="17" t="s">
        <v>11</v>
      </c>
      <c r="L58" s="17" t="s">
        <v>11</v>
      </c>
      <c r="M58" s="14" t="s">
        <v>51</v>
      </c>
      <c r="N58" s="9"/>
    </row>
    <row r="59" spans="1:14" ht="13.9" customHeight="1">
      <c r="A59" s="106" t="str">
        <f>A58</f>
        <v>общее</v>
      </c>
      <c r="B59" s="106" t="str">
        <f>B58</f>
        <v>Да</v>
      </c>
      <c r="C59" s="15"/>
      <c r="D59" s="15"/>
      <c r="E59" s="10">
        <f t="shared" si="1"/>
        <v>3</v>
      </c>
      <c r="F59" s="159">
        <f>IF(E58=E57,IF(AND(B59=Данные!$B$7,NOT(ISBLANK(C59)),OR(A59=$A$2,A59=Данные!$C$9)),F58+1,F58),IF(AND(B59=Данные!$B$7,NOT(ISBLANK(C59)),OR(A59=$A$2,A59=Данные!$C$9)),1,0))</f>
        <v>2</v>
      </c>
      <c r="G59" s="132" t="str">
        <f t="shared" si="2"/>
        <v/>
      </c>
      <c r="H59" s="16"/>
      <c r="I59" s="16"/>
      <c r="J59" s="16"/>
      <c r="K59" s="17" t="s">
        <v>10</v>
      </c>
      <c r="L59" s="17" t="s">
        <v>10</v>
      </c>
      <c r="M59" s="14" t="s">
        <v>52</v>
      </c>
      <c r="N59" s="9"/>
    </row>
    <row r="60" spans="1:14" ht="56.25">
      <c r="A60" s="9" t="s">
        <v>173</v>
      </c>
      <c r="B60" s="9" t="s">
        <v>9</v>
      </c>
      <c r="C60" s="16" t="s">
        <v>47</v>
      </c>
      <c r="D60" s="16" t="s">
        <v>316</v>
      </c>
      <c r="E60" s="12">
        <f>E59</f>
        <v>3</v>
      </c>
      <c r="F60" s="159">
        <f>IF(E59=E58,IF(AND(B60=Данные!$B$7,NOT(ISBLANK(C60)),OR(A60=$A$2,A60=Данные!$C$9)),F59+1,F59),IF(AND(B60=Данные!$B$7,NOT(ISBLANK(C60)),OR(A60=$A$2,A60=Данные!$C$9)),1,0))</f>
        <v>3</v>
      </c>
      <c r="G60" s="132" t="str">
        <f t="shared" ref="G60:G65" si="9">IF(E60=E59,IF(ISBLANK(H60),"",CONCATENATE(E60,".",F60)),E60)</f>
        <v>3.3</v>
      </c>
      <c r="H60" s="13" t="s">
        <v>77</v>
      </c>
      <c r="I60" s="13" t="s">
        <v>308</v>
      </c>
      <c r="J60" s="13"/>
      <c r="K60" s="13" t="s">
        <v>123</v>
      </c>
      <c r="L60" s="14"/>
      <c r="M60" s="9"/>
      <c r="N60" s="9"/>
    </row>
    <row r="61" spans="1:14">
      <c r="A61" s="106" t="str">
        <f>A60</f>
        <v>общее</v>
      </c>
      <c r="B61" s="106" t="str">
        <f>B60</f>
        <v>Да</v>
      </c>
      <c r="C61" s="15"/>
      <c r="D61" s="15"/>
      <c r="E61" s="10">
        <f t="shared" si="1"/>
        <v>3</v>
      </c>
      <c r="F61" s="159">
        <f>IF(E60=E59,IF(AND(B61=Данные!$B$7,NOT(ISBLANK(C61)),OR(A61=$A$2,A61=Данные!$C$9)),F60+1,F60),IF(AND(B61=Данные!$B$7,NOT(ISBLANK(C61)),OR(A61=$A$2,A61=Данные!$C$9)),1,0))</f>
        <v>3</v>
      </c>
      <c r="G61" s="132" t="str">
        <f t="shared" si="9"/>
        <v/>
      </c>
      <c r="H61" s="16"/>
      <c r="I61" s="16"/>
      <c r="J61" s="16"/>
      <c r="K61" s="17" t="s">
        <v>11</v>
      </c>
      <c r="L61" s="17" t="s">
        <v>11</v>
      </c>
      <c r="M61" s="14" t="s">
        <v>51</v>
      </c>
      <c r="N61" s="9"/>
    </row>
    <row r="62" spans="1:14">
      <c r="A62" s="106" t="str">
        <f>A61</f>
        <v>общее</v>
      </c>
      <c r="B62" s="106" t="str">
        <f>B61</f>
        <v>Да</v>
      </c>
      <c r="C62" s="15"/>
      <c r="D62" s="15"/>
      <c r="E62" s="10">
        <f t="shared" si="1"/>
        <v>3</v>
      </c>
      <c r="F62" s="159">
        <f>IF(E61=E60,IF(AND(B62=Данные!$B$7,NOT(ISBLANK(C62)),OR(A62=$A$2,A62=Данные!$C$9)),F61+1,F61),IF(AND(B62=Данные!$B$7,NOT(ISBLANK(C62)),OR(A62=$A$2,A62=Данные!$C$9)),1,0))</f>
        <v>3</v>
      </c>
      <c r="G62" s="132" t="str">
        <f t="shared" si="9"/>
        <v/>
      </c>
      <c r="H62" s="16"/>
      <c r="I62" s="16"/>
      <c r="J62" s="16"/>
      <c r="K62" s="17" t="s">
        <v>10</v>
      </c>
      <c r="L62" s="17" t="s">
        <v>10</v>
      </c>
      <c r="M62" s="14" t="s">
        <v>52</v>
      </c>
      <c r="N62" s="9"/>
    </row>
    <row r="63" spans="1:14" ht="45" customHeight="1">
      <c r="A63" s="9" t="s">
        <v>173</v>
      </c>
      <c r="B63" s="9" t="s">
        <v>9</v>
      </c>
      <c r="C63" s="16" t="s">
        <v>47</v>
      </c>
      <c r="D63" s="16" t="s">
        <v>316</v>
      </c>
      <c r="E63" s="12">
        <f>E62</f>
        <v>3</v>
      </c>
      <c r="F63" s="159">
        <f>IF(E62=E61,IF(AND(B63=Данные!$B$7,NOT(ISBLANK(C63)),OR(A63=$A$2,A63=Данные!$C$9)),F62+1,F62),IF(AND(B63=Данные!$B$7,NOT(ISBLANK(C63)),OR(A63=$A$2,A63=Данные!$C$9)),1,0))</f>
        <v>4</v>
      </c>
      <c r="G63" s="132" t="str">
        <f t="shared" si="9"/>
        <v>3.4</v>
      </c>
      <c r="H63" s="13" t="s">
        <v>334</v>
      </c>
      <c r="I63" s="13" t="s">
        <v>331</v>
      </c>
      <c r="J63" s="13"/>
      <c r="K63" s="13" t="s">
        <v>123</v>
      </c>
      <c r="L63" s="14"/>
      <c r="M63" s="9"/>
      <c r="N63" s="9"/>
    </row>
    <row r="64" spans="1:14">
      <c r="A64" s="106" t="str">
        <f>A63</f>
        <v>общее</v>
      </c>
      <c r="B64" s="106" t="str">
        <f>B63</f>
        <v>Да</v>
      </c>
      <c r="C64" s="15"/>
      <c r="D64" s="15"/>
      <c r="E64" s="10">
        <f t="shared" si="1"/>
        <v>3</v>
      </c>
      <c r="F64" s="159">
        <f>IF(E63=E62,IF(AND(B64=Данные!$B$7,NOT(ISBLANK(C64)),OR(A64=$A$2,A64=Данные!$C$9)),F63+1,F63),IF(AND(B64=Данные!$B$7,NOT(ISBLANK(C64)),OR(A64=$A$2,A64=Данные!$C$9)),1,0))</f>
        <v>4</v>
      </c>
      <c r="G64" s="132" t="str">
        <f t="shared" si="9"/>
        <v/>
      </c>
      <c r="H64" s="16"/>
      <c r="I64" s="16"/>
      <c r="J64" s="16"/>
      <c r="K64" s="17" t="s">
        <v>11</v>
      </c>
      <c r="L64" s="17" t="s">
        <v>11</v>
      </c>
      <c r="M64" s="14" t="s">
        <v>51</v>
      </c>
      <c r="N64" s="9"/>
    </row>
    <row r="65" spans="1:14">
      <c r="A65" s="106" t="str">
        <f>A64</f>
        <v>общее</v>
      </c>
      <c r="B65" s="106" t="str">
        <f>B64</f>
        <v>Да</v>
      </c>
      <c r="C65" s="15"/>
      <c r="D65" s="15"/>
      <c r="E65" s="10">
        <f t="shared" si="1"/>
        <v>3</v>
      </c>
      <c r="F65" s="159">
        <f>IF(E64=E63,IF(AND(B65=Данные!$B$7,NOT(ISBLANK(C65)),OR(A65=$A$2,A65=Данные!$C$9)),F64+1,F64),IF(AND(B65=Данные!$B$7,NOT(ISBLANK(C65)),OR(A65=$A$2,A65=Данные!$C$9)),1,0))</f>
        <v>4</v>
      </c>
      <c r="G65" s="132" t="str">
        <f t="shared" si="9"/>
        <v/>
      </c>
      <c r="H65" s="16"/>
      <c r="I65" s="16"/>
      <c r="J65" s="16"/>
      <c r="K65" s="17" t="s">
        <v>10</v>
      </c>
      <c r="L65" s="17" t="s">
        <v>10</v>
      </c>
      <c r="M65" s="14" t="s">
        <v>52</v>
      </c>
      <c r="N65" s="9"/>
    </row>
    <row r="66" spans="1:14" hidden="1">
      <c r="A66" s="9" t="s">
        <v>172</v>
      </c>
      <c r="B66" s="9"/>
      <c r="C66" s="16"/>
      <c r="D66" s="16"/>
      <c r="E66" s="10">
        <f t="shared" si="1"/>
        <v>3</v>
      </c>
      <c r="F66" s="159">
        <f>IF(E65=E64,IF(AND(B66=Данные!$B$7,NOT(ISBLANK(C66)),OR(A66=$A$2,A66=Данные!$C$9)),F65+1,F65),IF(AND(B66=Данные!$B$7,NOT(ISBLANK(C66)),OR(A66=$A$2,A66=Данные!$C$9)),1,0))</f>
        <v>4</v>
      </c>
      <c r="G66" s="132" t="str">
        <f t="shared" si="2"/>
        <v>3.4</v>
      </c>
      <c r="H66" s="11" t="s">
        <v>275</v>
      </c>
      <c r="I66" s="11"/>
      <c r="J66" s="11"/>
      <c r="K66" s="11"/>
      <c r="L66" s="17"/>
      <c r="M66" s="14"/>
      <c r="N66" s="9"/>
    </row>
    <row r="67" spans="1:14" ht="13.9" hidden="1" customHeight="1">
      <c r="A67" s="9" t="s">
        <v>172</v>
      </c>
      <c r="B67" s="9" t="s">
        <v>10</v>
      </c>
      <c r="C67" s="15" t="s">
        <v>47</v>
      </c>
      <c r="D67" s="15"/>
      <c r="E67" s="10">
        <f t="shared" si="1"/>
        <v>3</v>
      </c>
      <c r="F67" s="159">
        <f>IF(E66=E65,IF(AND(B67=Данные!$B$7,NOT(ISBLANK(C67)),OR(A67=$A$2,A67=Данные!$C$9)),F66+1,F66),IF(AND(B67=Данные!$B$7,NOT(ISBLANK(C67)),OR(A67=$A$2,A67=Данные!$C$9)),1,0))</f>
        <v>4</v>
      </c>
      <c r="G67" s="132" t="str">
        <f t="shared" si="2"/>
        <v>3.4</v>
      </c>
      <c r="H67" s="19" t="s">
        <v>22</v>
      </c>
      <c r="I67" s="19" t="s">
        <v>248</v>
      </c>
      <c r="J67" s="13"/>
      <c r="K67" s="19" t="s">
        <v>37</v>
      </c>
      <c r="L67" s="14"/>
      <c r="M67" s="9"/>
      <c r="N67" s="9"/>
    </row>
    <row r="68" spans="1:14" ht="13.9" hidden="1" customHeight="1">
      <c r="A68" s="106" t="str">
        <f>A67</f>
        <v>ТМЦ</v>
      </c>
      <c r="B68" s="106" t="str">
        <f>B67</f>
        <v>Нет</v>
      </c>
      <c r="C68" s="15"/>
      <c r="D68" s="15"/>
      <c r="E68" s="10">
        <f t="shared" si="1"/>
        <v>3</v>
      </c>
      <c r="F68" s="159">
        <f>IF(E67=E66,IF(AND(B68=Данные!$B$7,NOT(ISBLANK(C68)),OR(A68=$A$2,A68=Данные!$C$9)),F67+1,F67),IF(AND(B68=Данные!$B$7,NOT(ISBLANK(C68)),OR(A68=$A$2,A68=Данные!$C$9)),1,0))</f>
        <v>4</v>
      </c>
      <c r="G68" s="132" t="str">
        <f t="shared" si="2"/>
        <v/>
      </c>
      <c r="H68" s="17"/>
      <c r="I68" s="16"/>
      <c r="J68" s="16"/>
      <c r="K68" s="17" t="s">
        <v>276</v>
      </c>
      <c r="L68" s="17" t="s">
        <v>276</v>
      </c>
      <c r="M68" s="14" t="s">
        <v>52</v>
      </c>
      <c r="N68" s="14"/>
    </row>
    <row r="69" spans="1:14" ht="13.9" hidden="1" customHeight="1">
      <c r="A69" s="106" t="str">
        <f t="shared" ref="A69:B87" si="10">A68</f>
        <v>ТМЦ</v>
      </c>
      <c r="B69" s="106" t="str">
        <f t="shared" si="10"/>
        <v>Нет</v>
      </c>
      <c r="C69" s="15"/>
      <c r="D69" s="15"/>
      <c r="E69" s="10">
        <f t="shared" si="1"/>
        <v>3</v>
      </c>
      <c r="F69" s="159">
        <f>IF(E68=E67,IF(AND(B69=Данные!$B$7,NOT(ISBLANK(C69)),OR(A69=$A$2,A69=Данные!$C$9)),F68+1,F68),IF(AND(B69=Данные!$B$7,NOT(ISBLANK(C69)),OR(A69=$A$2,A69=Данные!$C$9)),1,0))</f>
        <v>4</v>
      </c>
      <c r="G69" s="132" t="str">
        <f t="shared" si="2"/>
        <v/>
      </c>
      <c r="H69" s="17"/>
      <c r="I69" s="16"/>
      <c r="J69" s="16"/>
      <c r="K69" s="17" t="s">
        <v>277</v>
      </c>
      <c r="L69" s="17" t="s">
        <v>277</v>
      </c>
      <c r="M69" s="14" t="s">
        <v>51</v>
      </c>
      <c r="N69" s="14"/>
    </row>
    <row r="70" spans="1:14" ht="24.75" hidden="1" customHeight="1">
      <c r="A70" s="9" t="s">
        <v>172</v>
      </c>
      <c r="B70" s="9" t="s">
        <v>10</v>
      </c>
      <c r="C70" s="15" t="s">
        <v>47</v>
      </c>
      <c r="D70" s="15"/>
      <c r="E70" s="10">
        <f t="shared" si="1"/>
        <v>3</v>
      </c>
      <c r="F70" s="159">
        <f>IF(E69=E68,IF(AND(B70=Данные!$B$7,NOT(ISBLANK(C70)),OR(A70=$A$2,A70=Данные!$C$9)),F69+1,F69),IF(AND(B70=Данные!$B$7,NOT(ISBLANK(C70)),OR(A70=$A$2,A70=Данные!$C$9)),1,0))</f>
        <v>4</v>
      </c>
      <c r="G70" s="132" t="str">
        <f t="shared" si="2"/>
        <v>3.4</v>
      </c>
      <c r="H70" s="19" t="s">
        <v>243</v>
      </c>
      <c r="I70" s="19" t="s">
        <v>152</v>
      </c>
      <c r="J70" s="13"/>
      <c r="K70" s="19" t="s">
        <v>38</v>
      </c>
      <c r="L70" s="14"/>
      <c r="M70" s="9"/>
      <c r="N70" s="9"/>
    </row>
    <row r="71" spans="1:14" ht="13.9" hidden="1" customHeight="1">
      <c r="A71" s="106" t="str">
        <f>A70</f>
        <v>ТМЦ</v>
      </c>
      <c r="B71" s="106" t="str">
        <f>B70</f>
        <v>Нет</v>
      </c>
      <c r="C71" s="15"/>
      <c r="D71" s="15"/>
      <c r="E71" s="10">
        <f t="shared" si="1"/>
        <v>3</v>
      </c>
      <c r="F71" s="159">
        <f>IF(E70=E69,IF(AND(B71=Данные!$B$7,NOT(ISBLANK(C71)),OR(A71=$A$2,A71=Данные!$C$9)),F70+1,F70),IF(AND(B71=Данные!$B$7,NOT(ISBLANK(C71)),OR(A71=$A$2,A71=Данные!$C$9)),1,0))</f>
        <v>4</v>
      </c>
      <c r="G71" s="132" t="str">
        <f t="shared" si="2"/>
        <v/>
      </c>
      <c r="H71" s="17"/>
      <c r="I71" s="16"/>
      <c r="J71" s="16"/>
      <c r="K71" s="17" t="s">
        <v>276</v>
      </c>
      <c r="L71" s="17" t="s">
        <v>276</v>
      </c>
      <c r="M71" s="14" t="s">
        <v>52</v>
      </c>
      <c r="N71" s="14"/>
    </row>
    <row r="72" spans="1:14" ht="13.9" hidden="1" customHeight="1">
      <c r="A72" s="106" t="str">
        <f t="shared" si="10"/>
        <v>ТМЦ</v>
      </c>
      <c r="B72" s="106" t="str">
        <f t="shared" ref="B72" si="11">B71</f>
        <v>Нет</v>
      </c>
      <c r="C72" s="15"/>
      <c r="D72" s="15"/>
      <c r="E72" s="10">
        <f t="shared" si="1"/>
        <v>3</v>
      </c>
      <c r="F72" s="159">
        <f>IF(E71=E70,IF(AND(B72=Данные!$B$7,NOT(ISBLANK(C72)),OR(A72=$A$2,A72=Данные!$C$9)),F71+1,F71),IF(AND(B72=Данные!$B$7,NOT(ISBLANK(C72)),OR(A72=$A$2,A72=Данные!$C$9)),1,0))</f>
        <v>4</v>
      </c>
      <c r="G72" s="132" t="str">
        <f t="shared" si="2"/>
        <v/>
      </c>
      <c r="H72" s="17"/>
      <c r="I72" s="16"/>
      <c r="J72" s="16"/>
      <c r="K72" s="17" t="s">
        <v>277</v>
      </c>
      <c r="L72" s="17" t="s">
        <v>277</v>
      </c>
      <c r="M72" s="14" t="s">
        <v>51</v>
      </c>
      <c r="N72" s="14"/>
    </row>
    <row r="73" spans="1:14" ht="27" hidden="1" customHeight="1">
      <c r="A73" s="9" t="s">
        <v>172</v>
      </c>
      <c r="B73" s="9" t="s">
        <v>10</v>
      </c>
      <c r="C73" s="15" t="s">
        <v>47</v>
      </c>
      <c r="D73" s="15"/>
      <c r="E73" s="10">
        <f t="shared" si="1"/>
        <v>3</v>
      </c>
      <c r="F73" s="159">
        <f>IF(E72=E71,IF(AND(B73=Данные!$B$7,NOT(ISBLANK(C73)),OR(A73=$A$2,A73=Данные!$C$9)),F72+1,F72),IF(AND(B73=Данные!$B$7,NOT(ISBLANK(C73)),OR(A73=$A$2,A73=Данные!$C$9)),1,0))</f>
        <v>4</v>
      </c>
      <c r="G73" s="132" t="str">
        <f t="shared" si="2"/>
        <v>3.4</v>
      </c>
      <c r="H73" s="19" t="s">
        <v>244</v>
      </c>
      <c r="I73" s="19" t="s">
        <v>249</v>
      </c>
      <c r="J73" s="13"/>
      <c r="K73" s="19" t="s">
        <v>39</v>
      </c>
      <c r="L73" s="14"/>
      <c r="M73" s="9"/>
      <c r="N73" s="9"/>
    </row>
    <row r="74" spans="1:14" ht="13.9" hidden="1" customHeight="1">
      <c r="A74" s="106" t="str">
        <f t="shared" si="10"/>
        <v>ТМЦ</v>
      </c>
      <c r="B74" s="106" t="str">
        <f t="shared" ref="B74" si="12">B73</f>
        <v>Нет</v>
      </c>
      <c r="C74" s="15"/>
      <c r="D74" s="15"/>
      <c r="E74" s="10">
        <f t="shared" si="1"/>
        <v>3</v>
      </c>
      <c r="F74" s="159">
        <f>IF(E73=E72,IF(AND(B74=Данные!$B$7,NOT(ISBLANK(C74)),OR(A74=$A$2,A74=Данные!$C$9)),F73+1,F73),IF(AND(B74=Данные!$B$7,NOT(ISBLANK(C74)),OR(A74=$A$2,A74=Данные!$C$9)),1,0))</f>
        <v>4</v>
      </c>
      <c r="G74" s="132" t="str">
        <f t="shared" si="2"/>
        <v/>
      </c>
      <c r="H74" s="17"/>
      <c r="I74" s="16"/>
      <c r="J74" s="16"/>
      <c r="K74" s="17" t="s">
        <v>278</v>
      </c>
      <c r="L74" s="17" t="s">
        <v>278</v>
      </c>
      <c r="M74" s="14" t="s">
        <v>52</v>
      </c>
      <c r="N74" s="14"/>
    </row>
    <row r="75" spans="1:14" ht="13.9" hidden="1" customHeight="1">
      <c r="A75" s="106" t="str">
        <f t="shared" si="10"/>
        <v>ТМЦ</v>
      </c>
      <c r="B75" s="106" t="str">
        <f t="shared" ref="B75" si="13">B74</f>
        <v>Нет</v>
      </c>
      <c r="C75" s="15"/>
      <c r="D75" s="15"/>
      <c r="E75" s="10">
        <f t="shared" si="1"/>
        <v>3</v>
      </c>
      <c r="F75" s="159">
        <f>IF(E74=E73,IF(AND(B75=Данные!$B$7,NOT(ISBLANK(C75)),OR(A75=$A$2,A75=Данные!$C$9)),F74+1,F74),IF(AND(B75=Данные!$B$7,NOT(ISBLANK(C75)),OR(A75=$A$2,A75=Данные!$C$9)),1,0))</f>
        <v>4</v>
      </c>
      <c r="G75" s="132" t="str">
        <f t="shared" si="2"/>
        <v/>
      </c>
      <c r="H75" s="17"/>
      <c r="I75" s="16"/>
      <c r="J75" s="16"/>
      <c r="K75" s="17" t="s">
        <v>279</v>
      </c>
      <c r="L75" s="17" t="s">
        <v>279</v>
      </c>
      <c r="M75" s="14" t="s">
        <v>51</v>
      </c>
      <c r="N75" s="14"/>
    </row>
    <row r="76" spans="1:14" ht="29.25" hidden="1" customHeight="1">
      <c r="A76" s="9" t="s">
        <v>172</v>
      </c>
      <c r="B76" s="9" t="s">
        <v>10</v>
      </c>
      <c r="C76" s="15" t="s">
        <v>47</v>
      </c>
      <c r="D76" s="15"/>
      <c r="E76" s="10">
        <f t="shared" si="1"/>
        <v>3</v>
      </c>
      <c r="F76" s="159">
        <f>IF(E75=E74,IF(AND(B76=Данные!$B$7,NOT(ISBLANK(C76)),OR(A76=$A$2,A76=Данные!$C$9)),F75+1,F75),IF(AND(B76=Данные!$B$7,NOT(ISBLANK(C76)),OR(A76=$A$2,A76=Данные!$C$9)),1,0))</f>
        <v>4</v>
      </c>
      <c r="G76" s="132" t="str">
        <f t="shared" si="2"/>
        <v>3.4</v>
      </c>
      <c r="H76" s="19" t="s">
        <v>245</v>
      </c>
      <c r="I76" s="19" t="s">
        <v>250</v>
      </c>
      <c r="J76" s="13"/>
      <c r="K76" s="19" t="s">
        <v>40</v>
      </c>
      <c r="L76" s="14"/>
      <c r="M76" s="9"/>
      <c r="N76" s="9"/>
    </row>
    <row r="77" spans="1:14" ht="13.9" hidden="1" customHeight="1">
      <c r="A77" s="106" t="str">
        <f t="shared" si="10"/>
        <v>ТМЦ</v>
      </c>
      <c r="B77" s="106" t="str">
        <f t="shared" ref="B77" si="14">B76</f>
        <v>Нет</v>
      </c>
      <c r="C77" s="15"/>
      <c r="D77" s="15"/>
      <c r="E77" s="10">
        <f t="shared" si="1"/>
        <v>3</v>
      </c>
      <c r="F77" s="159">
        <f>IF(E76=E75,IF(AND(B77=Данные!$B$7,NOT(ISBLANK(C77)),OR(A77=$A$2,A77=Данные!$C$9)),F76+1,F76),IF(AND(B77=Данные!$B$7,NOT(ISBLANK(C77)),OR(A77=$A$2,A77=Данные!$C$9)),1,0))</f>
        <v>4</v>
      </c>
      <c r="G77" s="132" t="str">
        <f t="shared" si="2"/>
        <v/>
      </c>
      <c r="H77" s="17"/>
      <c r="I77" s="16"/>
      <c r="J77" s="16"/>
      <c r="K77" s="17" t="s">
        <v>280</v>
      </c>
      <c r="L77" s="17" t="s">
        <v>280</v>
      </c>
      <c r="M77" s="14" t="s">
        <v>52</v>
      </c>
      <c r="N77" s="14"/>
    </row>
    <row r="78" spans="1:14" ht="13.9" hidden="1" customHeight="1">
      <c r="A78" s="106" t="str">
        <f t="shared" si="10"/>
        <v>ТМЦ</v>
      </c>
      <c r="B78" s="106" t="str">
        <f t="shared" ref="B78" si="15">B77</f>
        <v>Нет</v>
      </c>
      <c r="C78" s="15"/>
      <c r="D78" s="15"/>
      <c r="E78" s="10">
        <f t="shared" si="1"/>
        <v>3</v>
      </c>
      <c r="F78" s="159">
        <f>IF(E77=E76,IF(AND(B78=Данные!$B$7,NOT(ISBLANK(C78)),OR(A78=$A$2,A78=Данные!$C$9)),F77+1,F77),IF(AND(B78=Данные!$B$7,NOT(ISBLANK(C78)),OR(A78=$A$2,A78=Данные!$C$9)),1,0))</f>
        <v>4</v>
      </c>
      <c r="G78" s="132" t="str">
        <f t="shared" si="2"/>
        <v/>
      </c>
      <c r="H78" s="17"/>
      <c r="I78" s="16"/>
      <c r="J78" s="16"/>
      <c r="K78" s="17" t="s">
        <v>281</v>
      </c>
      <c r="L78" s="17" t="s">
        <v>281</v>
      </c>
      <c r="M78" s="14" t="s">
        <v>51</v>
      </c>
      <c r="N78" s="14"/>
    </row>
    <row r="79" spans="1:14" ht="33.75" hidden="1" customHeight="1">
      <c r="A79" s="9" t="s">
        <v>172</v>
      </c>
      <c r="B79" s="9" t="s">
        <v>10</v>
      </c>
      <c r="C79" s="15" t="s">
        <v>47</v>
      </c>
      <c r="D79" s="15"/>
      <c r="E79" s="10">
        <f t="shared" si="1"/>
        <v>3</v>
      </c>
      <c r="F79" s="159">
        <f>IF(E78=E77,IF(AND(B79=Данные!$B$7,NOT(ISBLANK(C79)),OR(A79=$A$2,A79=Данные!$C$9)),F78+1,F78),IF(AND(B79=Данные!$B$7,NOT(ISBLANK(C79)),OR(A79=$A$2,A79=Данные!$C$9)),1,0))</f>
        <v>4</v>
      </c>
      <c r="G79" s="132" t="str">
        <f t="shared" si="2"/>
        <v>3.4</v>
      </c>
      <c r="H79" s="19" t="s">
        <v>246</v>
      </c>
      <c r="I79" s="19" t="s">
        <v>251</v>
      </c>
      <c r="J79" s="13"/>
      <c r="K79" s="19" t="s">
        <v>31</v>
      </c>
      <c r="L79" s="14"/>
      <c r="M79" s="9"/>
      <c r="N79" s="9"/>
    </row>
    <row r="80" spans="1:14" ht="13.9" hidden="1" customHeight="1">
      <c r="A80" s="106" t="str">
        <f t="shared" si="10"/>
        <v>ТМЦ</v>
      </c>
      <c r="B80" s="106" t="str">
        <f t="shared" ref="B80" si="16">B79</f>
        <v>Нет</v>
      </c>
      <c r="C80" s="15"/>
      <c r="D80" s="15"/>
      <c r="E80" s="10">
        <f t="shared" si="1"/>
        <v>3</v>
      </c>
      <c r="F80" s="159">
        <f>IF(E79=E78,IF(AND(B80=Данные!$B$7,NOT(ISBLANK(C80)),OR(A80=$A$2,A80=Данные!$C$9)),F79+1,F79),IF(AND(B80=Данные!$B$7,NOT(ISBLANK(C80)),OR(A80=$A$2,A80=Данные!$C$9)),1,0))</f>
        <v>4</v>
      </c>
      <c r="G80" s="132" t="str">
        <f t="shared" si="2"/>
        <v/>
      </c>
      <c r="H80" s="17"/>
      <c r="I80" s="16"/>
      <c r="J80" s="16"/>
      <c r="K80" s="17" t="s">
        <v>282</v>
      </c>
      <c r="L80" s="17" t="s">
        <v>282</v>
      </c>
      <c r="M80" s="14" t="s">
        <v>52</v>
      </c>
      <c r="N80" s="14"/>
    </row>
    <row r="81" spans="1:14" ht="13.9" hidden="1" customHeight="1">
      <c r="A81" s="106" t="str">
        <f t="shared" si="10"/>
        <v>ТМЦ</v>
      </c>
      <c r="B81" s="106" t="str">
        <f t="shared" ref="B81" si="17">B80</f>
        <v>Нет</v>
      </c>
      <c r="C81" s="15"/>
      <c r="D81" s="15"/>
      <c r="E81" s="10">
        <f t="shared" si="1"/>
        <v>3</v>
      </c>
      <c r="F81" s="159">
        <f>IF(E80=E79,IF(AND(B81=Данные!$B$7,NOT(ISBLANK(C81)),OR(A81=$A$2,A81=Данные!$C$9)),F80+1,F80),IF(AND(B81=Данные!$B$7,NOT(ISBLANK(C81)),OR(A81=$A$2,A81=Данные!$C$9)),1,0))</f>
        <v>4</v>
      </c>
      <c r="G81" s="132" t="str">
        <f t="shared" si="2"/>
        <v/>
      </c>
      <c r="H81" s="17"/>
      <c r="I81" s="16"/>
      <c r="J81" s="16"/>
      <c r="K81" s="17" t="s">
        <v>283</v>
      </c>
      <c r="L81" s="17" t="s">
        <v>283</v>
      </c>
      <c r="M81" s="14" t="s">
        <v>51</v>
      </c>
      <c r="N81" s="14"/>
    </row>
    <row r="82" spans="1:14" ht="34.5" hidden="1" customHeight="1">
      <c r="A82" s="9" t="s">
        <v>172</v>
      </c>
      <c r="B82" s="9" t="s">
        <v>10</v>
      </c>
      <c r="C82" s="15" t="s">
        <v>47</v>
      </c>
      <c r="D82" s="15"/>
      <c r="E82" s="10">
        <f t="shared" si="1"/>
        <v>3</v>
      </c>
      <c r="F82" s="159">
        <f>IF(E81=E80,IF(AND(B82=Данные!$B$7,NOT(ISBLANK(C82)),OR(A82=$A$2,A82=Данные!$C$9)),F81+1,F81),IF(AND(B82=Данные!$B$7,NOT(ISBLANK(C82)),OR(A82=$A$2,A82=Данные!$C$9)),1,0))</f>
        <v>4</v>
      </c>
      <c r="G82" s="132" t="str">
        <f t="shared" si="2"/>
        <v>3.4</v>
      </c>
      <c r="H82" s="19" t="s">
        <v>247</v>
      </c>
      <c r="I82" s="19" t="s">
        <v>252</v>
      </c>
      <c r="J82" s="13"/>
      <c r="K82" s="19" t="s">
        <v>42</v>
      </c>
      <c r="L82" s="14"/>
      <c r="M82" s="9"/>
      <c r="N82" s="9"/>
    </row>
    <row r="83" spans="1:14" ht="13.9" hidden="1" customHeight="1">
      <c r="A83" s="106" t="str">
        <f t="shared" si="10"/>
        <v>ТМЦ</v>
      </c>
      <c r="B83" s="106" t="str">
        <f t="shared" ref="B83" si="18">B82</f>
        <v>Нет</v>
      </c>
      <c r="C83" s="15"/>
      <c r="D83" s="15"/>
      <c r="E83" s="10">
        <f t="shared" si="1"/>
        <v>3</v>
      </c>
      <c r="F83" s="159">
        <f>IF(E82=E81,IF(AND(B83=Данные!$B$7,NOT(ISBLANK(C83)),OR(A83=$A$2,A83=Данные!$C$9)),F82+1,F82),IF(AND(B83=Данные!$B$7,NOT(ISBLANK(C83)),OR(A83=$A$2,A83=Данные!$C$9)),1,0))</f>
        <v>4</v>
      </c>
      <c r="G83" s="132" t="str">
        <f t="shared" si="2"/>
        <v/>
      </c>
      <c r="H83" s="9"/>
      <c r="I83" s="16"/>
      <c r="J83" s="16"/>
      <c r="K83" s="17" t="s">
        <v>9</v>
      </c>
      <c r="L83" s="17" t="s">
        <v>9</v>
      </c>
      <c r="M83" s="14" t="s">
        <v>51</v>
      </c>
      <c r="N83" s="14"/>
    </row>
    <row r="84" spans="1:14" ht="13.9" hidden="1" customHeight="1">
      <c r="A84" s="106" t="str">
        <f t="shared" si="10"/>
        <v>ТМЦ</v>
      </c>
      <c r="B84" s="106" t="str">
        <f t="shared" ref="B84" si="19">B83</f>
        <v>Нет</v>
      </c>
      <c r="C84" s="15"/>
      <c r="D84" s="15"/>
      <c r="E84" s="10">
        <f t="shared" si="1"/>
        <v>3</v>
      </c>
      <c r="F84" s="159">
        <f>IF(E83=E82,IF(AND(B84=Данные!$B$7,NOT(ISBLANK(C84)),OR(A84=$A$2,A84=Данные!$C$9)),F83+1,F83),IF(AND(B84=Данные!$B$7,NOT(ISBLANK(C84)),OR(A84=$A$2,A84=Данные!$C$9)),1,0))</f>
        <v>4</v>
      </c>
      <c r="G84" s="132" t="str">
        <f t="shared" si="2"/>
        <v/>
      </c>
      <c r="H84" s="9"/>
      <c r="I84" s="16"/>
      <c r="J84" s="16"/>
      <c r="K84" s="17" t="s">
        <v>10</v>
      </c>
      <c r="L84" s="17" t="s">
        <v>10</v>
      </c>
      <c r="M84" s="14" t="s">
        <v>52</v>
      </c>
      <c r="N84" s="14"/>
    </row>
    <row r="85" spans="1:14" ht="29.25" hidden="1" customHeight="1">
      <c r="A85" s="9" t="s">
        <v>172</v>
      </c>
      <c r="B85" s="9" t="s">
        <v>10</v>
      </c>
      <c r="C85" s="15" t="s">
        <v>47</v>
      </c>
      <c r="D85" s="15"/>
      <c r="E85" s="10">
        <f t="shared" si="1"/>
        <v>3</v>
      </c>
      <c r="F85" s="159">
        <f>IF(E84=E83,IF(AND(B85=Данные!$B$7,NOT(ISBLANK(C85)),OR(A85=$A$2,A85=Данные!$C$9)),F84+1,F84),IF(AND(B85=Данные!$B$7,NOT(ISBLANK(C85)),OR(A85=$A$2,A85=Данные!$C$9)),1,0))</f>
        <v>4</v>
      </c>
      <c r="G85" s="132" t="str">
        <f t="shared" si="2"/>
        <v>3.4</v>
      </c>
      <c r="H85" s="19" t="s">
        <v>56</v>
      </c>
      <c r="I85" s="19" t="s">
        <v>253</v>
      </c>
      <c r="J85" s="13"/>
      <c r="K85" s="19" t="s">
        <v>43</v>
      </c>
      <c r="L85" s="14"/>
      <c r="M85" s="9"/>
      <c r="N85" s="9"/>
    </row>
    <row r="86" spans="1:14" ht="13.5" hidden="1" customHeight="1">
      <c r="A86" s="106" t="str">
        <f t="shared" si="10"/>
        <v>ТМЦ</v>
      </c>
      <c r="B86" s="106" t="str">
        <f t="shared" ref="B86" si="20">B85</f>
        <v>Нет</v>
      </c>
      <c r="C86" s="15"/>
      <c r="D86" s="15"/>
      <c r="E86" s="10">
        <f t="shared" si="1"/>
        <v>3</v>
      </c>
      <c r="F86" s="159">
        <f>IF(E85=E84,IF(AND(B86=Данные!$B$7,NOT(ISBLANK(C86)),OR(A86=$A$2,A86=Данные!$C$9)),F85+1,F85),IF(AND(B86=Данные!$B$7,NOT(ISBLANK(C86)),OR(A86=$A$2,A86=Данные!$C$9)),1,0))</f>
        <v>4</v>
      </c>
      <c r="G86" s="132" t="str">
        <f t="shared" si="2"/>
        <v/>
      </c>
      <c r="H86" s="9"/>
      <c r="I86" s="16"/>
      <c r="J86" s="16"/>
      <c r="K86" s="17" t="s">
        <v>9</v>
      </c>
      <c r="L86" s="17" t="s">
        <v>9</v>
      </c>
      <c r="M86" s="14" t="s">
        <v>51</v>
      </c>
      <c r="N86" s="14"/>
    </row>
    <row r="87" spans="1:14" ht="17.25" hidden="1" customHeight="1">
      <c r="A87" s="106" t="str">
        <f t="shared" si="10"/>
        <v>ТМЦ</v>
      </c>
      <c r="B87" s="106" t="str">
        <f t="shared" ref="B87" si="21">B86</f>
        <v>Нет</v>
      </c>
      <c r="C87" s="15"/>
      <c r="D87" s="15"/>
      <c r="E87" s="10">
        <f t="shared" si="1"/>
        <v>3</v>
      </c>
      <c r="F87" s="159">
        <f>IF(E86=E85,IF(AND(B87=Данные!$B$7,NOT(ISBLANK(C87)),OR(A87=$A$2,A87=Данные!$C$9)),F86+1,F86),IF(AND(B87=Данные!$B$7,NOT(ISBLANK(C87)),OR(A87=$A$2,A87=Данные!$C$9)),1,0))</f>
        <v>4</v>
      </c>
      <c r="G87" s="132" t="str">
        <f t="shared" si="2"/>
        <v/>
      </c>
      <c r="H87" s="9"/>
      <c r="I87" s="16"/>
      <c r="J87" s="16"/>
      <c r="K87" s="17" t="s">
        <v>10</v>
      </c>
      <c r="L87" s="17" t="s">
        <v>10</v>
      </c>
      <c r="M87" s="14" t="s">
        <v>52</v>
      </c>
      <c r="N87" s="14"/>
    </row>
    <row r="88" spans="1:14" ht="9" customHeight="1">
      <c r="A88" s="185" t="s">
        <v>173</v>
      </c>
      <c r="B88" s="35"/>
      <c r="C88" s="36"/>
      <c r="D88" s="36"/>
      <c r="E88" s="10">
        <f t="shared" si="1"/>
        <v>3</v>
      </c>
      <c r="F88" s="159">
        <f>IF(E87=E86,IF(AND(B88=Данные!$B$7,NOT(ISBLANK(C88)),OR(A88=$A$2,A88=Данные!$C$9)),F87+1,F87),IF(AND(B88=Данные!$B$7,NOT(ISBLANK(C88)),OR(A88=$A$2,A88=Данные!$C$9)),1,0))</f>
        <v>4</v>
      </c>
      <c r="G88" s="38"/>
      <c r="H88" s="39" t="s">
        <v>54</v>
      </c>
      <c r="I88" s="39"/>
      <c r="J88" s="39"/>
      <c r="K88" s="40"/>
      <c r="L88" s="40"/>
      <c r="M88" s="41"/>
      <c r="N88" s="9"/>
    </row>
    <row r="89" spans="1:14" ht="56.25" customHeight="1">
      <c r="A89" s="185" t="s">
        <v>173</v>
      </c>
      <c r="B89" s="9"/>
      <c r="C89" s="132"/>
      <c r="D89" s="132"/>
      <c r="E89" s="10">
        <f>E88+1</f>
        <v>4</v>
      </c>
      <c r="F89" s="159">
        <f>IF(E88=E87,IF(AND(B89=Данные!$B$7,NOT(ISBLANK(C89)),OR(A89=$A$2,A89=Данные!$C$9)),F88+1,F88),IF(AND(B89=Данные!$B$7,NOT(ISBLANK(C89)),OR(A89=$A$2,A89=Данные!$C$9)),1,0))</f>
        <v>4</v>
      </c>
      <c r="G89" s="132">
        <f t="shared" si="2"/>
        <v>4</v>
      </c>
      <c r="H89" s="18" t="s">
        <v>315</v>
      </c>
      <c r="I89" s="18"/>
      <c r="J89" s="18"/>
      <c r="K89" s="18"/>
      <c r="L89" s="132"/>
      <c r="M89" s="9"/>
      <c r="N89" s="9"/>
    </row>
    <row r="90" spans="1:14" ht="180">
      <c r="A90" s="9" t="s">
        <v>173</v>
      </c>
      <c r="B90" s="9" t="s">
        <v>10</v>
      </c>
      <c r="C90" s="16" t="s">
        <v>48</v>
      </c>
      <c r="D90" s="16" t="s">
        <v>316</v>
      </c>
      <c r="E90" s="12">
        <f t="shared" si="1"/>
        <v>4</v>
      </c>
      <c r="F90" s="159">
        <f>IF(E89=E88,IF(AND(B90=Данные!$B$7,NOT(ISBLANK(C90)),OR(A90=$A$2,A90=Данные!$C$9)),F89+1,F89),IF(AND(B90=Данные!$B$7,NOT(ISBLANK(C90)),OR(A90=$A$2,A90=Данные!$C$9)),1,0))</f>
        <v>0</v>
      </c>
      <c r="G90" s="132" t="str">
        <f t="shared" si="2"/>
        <v>4.0</v>
      </c>
      <c r="H90" s="13" t="s">
        <v>328</v>
      </c>
      <c r="I90" s="13" t="s">
        <v>329</v>
      </c>
      <c r="J90" s="27"/>
      <c r="K90" s="13" t="s">
        <v>154</v>
      </c>
      <c r="L90" s="14"/>
      <c r="M90" s="9"/>
      <c r="N90" s="9"/>
    </row>
    <row r="91" spans="1:14" ht="22.5">
      <c r="A91" s="106" t="str">
        <f t="shared" ref="A91:B93" si="22">A90</f>
        <v>общее</v>
      </c>
      <c r="B91" s="106" t="str">
        <f t="shared" si="22"/>
        <v>Нет</v>
      </c>
      <c r="C91" s="16"/>
      <c r="D91" s="16"/>
      <c r="E91" s="10">
        <f t="shared" si="1"/>
        <v>4</v>
      </c>
      <c r="F91" s="159">
        <f>IF(E90=E89,IF(AND(B91=Данные!$B$7,NOT(ISBLANK(C91)),OR(A91=$A$2,A91=Данные!$C$9)),F90+1,F90),IF(AND(B91=Данные!$B$7,NOT(ISBLANK(C91)),OR(A91=$A$2,A91=Данные!$C$9)),1,0))</f>
        <v>0</v>
      </c>
      <c r="G91" s="132" t="str">
        <f t="shared" si="2"/>
        <v/>
      </c>
      <c r="H91" s="9"/>
      <c r="I91" s="16"/>
      <c r="J91" s="16"/>
      <c r="K91" s="17" t="s">
        <v>126</v>
      </c>
      <c r="L91" s="17" t="s">
        <v>127</v>
      </c>
      <c r="M91" s="9"/>
      <c r="N91" s="14">
        <v>0</v>
      </c>
    </row>
    <row r="92" spans="1:14" ht="21" customHeight="1">
      <c r="A92" s="106" t="str">
        <f t="shared" si="22"/>
        <v>общее</v>
      </c>
      <c r="B92" s="106" t="str">
        <f t="shared" si="22"/>
        <v>Нет</v>
      </c>
      <c r="C92" s="16"/>
      <c r="D92" s="16"/>
      <c r="E92" s="10">
        <f t="shared" si="1"/>
        <v>4</v>
      </c>
      <c r="F92" s="159">
        <f>IF(E91=E90,IF(AND(B92=Данные!$B$7,NOT(ISBLANK(C92)),OR(A92=$A$2,A92=Данные!$C$9)),F91+1,F91),IF(AND(B92=Данные!$B$7,NOT(ISBLANK(C92)),OR(A92=$A$2,A92=Данные!$C$9)),1,0))</f>
        <v>0</v>
      </c>
      <c r="G92" s="132" t="str">
        <f t="shared" si="2"/>
        <v/>
      </c>
      <c r="H92" s="9"/>
      <c r="I92" s="16"/>
      <c r="J92" s="16"/>
      <c r="K92" s="17" t="s">
        <v>124</v>
      </c>
      <c r="L92" s="17" t="s">
        <v>128</v>
      </c>
      <c r="M92" s="9"/>
      <c r="N92" s="14">
        <v>1</v>
      </c>
    </row>
    <row r="93" spans="1:14" ht="33.75">
      <c r="A93" s="106" t="str">
        <f t="shared" si="22"/>
        <v>общее</v>
      </c>
      <c r="B93" s="106" t="str">
        <f t="shared" si="22"/>
        <v>Нет</v>
      </c>
      <c r="C93" s="16"/>
      <c r="D93" s="16"/>
      <c r="E93" s="10">
        <f t="shared" si="1"/>
        <v>4</v>
      </c>
      <c r="F93" s="159">
        <f>IF(E92=E91,IF(AND(B93=Данные!$B$7,NOT(ISBLANK(C93)),OR(A93=$A$2,A93=Данные!$C$9)),F92+1,F92),IF(AND(B93=Данные!$B$7,NOT(ISBLANK(C93)),OR(A93=$A$2,A93=Данные!$C$9)),1,0))</f>
        <v>0</v>
      </c>
      <c r="G93" s="132" t="str">
        <f t="shared" si="2"/>
        <v/>
      </c>
      <c r="H93" s="9"/>
      <c r="I93" s="16"/>
      <c r="J93" s="16"/>
      <c r="K93" s="17" t="s">
        <v>125</v>
      </c>
      <c r="L93" s="17"/>
      <c r="M93" s="9"/>
      <c r="N93" s="14"/>
    </row>
    <row r="94" spans="1:14" ht="180">
      <c r="A94" s="9" t="s">
        <v>172</v>
      </c>
      <c r="B94" s="9" t="s">
        <v>9</v>
      </c>
      <c r="C94" s="16" t="s">
        <v>48</v>
      </c>
      <c r="D94" s="16" t="s">
        <v>316</v>
      </c>
      <c r="E94" s="12">
        <f t="shared" si="1"/>
        <v>4</v>
      </c>
      <c r="F94" s="159">
        <f>IF(E93=E92,IF(AND(B94=Данные!$B$7,NOT(ISBLANK(C94)),OR(A94=$A$2,A94=Данные!$C$9)),F93+1,F93),IF(AND(B94=Данные!$B$7,NOT(ISBLANK(C94)),OR(A94=$A$2,A94=Данные!$C$9)),1,0))</f>
        <v>1</v>
      </c>
      <c r="G94" s="132" t="str">
        <f t="shared" si="2"/>
        <v>4.1</v>
      </c>
      <c r="H94" s="13" t="s">
        <v>330</v>
      </c>
      <c r="I94" s="13" t="s">
        <v>329</v>
      </c>
      <c r="J94" s="27"/>
      <c r="K94" s="13" t="s">
        <v>154</v>
      </c>
      <c r="L94" s="14"/>
      <c r="M94" s="9"/>
      <c r="N94" s="9"/>
    </row>
    <row r="95" spans="1:14" ht="22.5">
      <c r="A95" s="106" t="str">
        <f t="shared" ref="A95:B97" si="23">A94</f>
        <v>ТМЦ</v>
      </c>
      <c r="B95" s="106" t="str">
        <f t="shared" si="23"/>
        <v>Да</v>
      </c>
      <c r="C95" s="16"/>
      <c r="D95" s="16"/>
      <c r="E95" s="10">
        <f t="shared" si="1"/>
        <v>4</v>
      </c>
      <c r="F95" s="159">
        <f>IF(E94=E93,IF(AND(B95=Данные!$B$7,NOT(ISBLANK(C95)),OR(A95=$A$2,A95=Данные!$C$9)),F94+1,F94),IF(AND(B95=Данные!$B$7,NOT(ISBLANK(C95)),OR(A95=$A$2,A95=Данные!$C$9)),1,0))</f>
        <v>1</v>
      </c>
      <c r="G95" s="132" t="str">
        <f t="shared" si="2"/>
        <v/>
      </c>
      <c r="H95" s="17"/>
      <c r="I95" s="16"/>
      <c r="J95" s="16"/>
      <c r="K95" s="17" t="s">
        <v>126</v>
      </c>
      <c r="L95" s="17" t="s">
        <v>127</v>
      </c>
      <c r="M95" s="9"/>
      <c r="N95" s="14">
        <v>0</v>
      </c>
    </row>
    <row r="96" spans="1:14" ht="22.5">
      <c r="A96" s="106" t="str">
        <f t="shared" si="23"/>
        <v>ТМЦ</v>
      </c>
      <c r="B96" s="106" t="str">
        <f t="shared" si="23"/>
        <v>Да</v>
      </c>
      <c r="C96" s="16"/>
      <c r="D96" s="16"/>
      <c r="E96" s="10">
        <f t="shared" si="1"/>
        <v>4</v>
      </c>
      <c r="F96" s="159">
        <f>IF(E95=E94,IF(AND(B96=Данные!$B$7,NOT(ISBLANK(C96)),OR(A96=$A$2,A96=Данные!$C$9)),F95+1,F95),IF(AND(B96=Данные!$B$7,NOT(ISBLANK(C96)),OR(A96=$A$2,A96=Данные!$C$9)),1,0))</f>
        <v>1</v>
      </c>
      <c r="G96" s="132" t="str">
        <f t="shared" si="2"/>
        <v/>
      </c>
      <c r="H96" s="17"/>
      <c r="I96" s="16"/>
      <c r="J96" s="16"/>
      <c r="K96" s="17" t="s">
        <v>124</v>
      </c>
      <c r="L96" s="17" t="s">
        <v>128</v>
      </c>
      <c r="M96" s="9"/>
      <c r="N96" s="14">
        <v>1</v>
      </c>
    </row>
    <row r="97" spans="1:17" ht="33.75">
      <c r="A97" s="106" t="str">
        <f t="shared" si="23"/>
        <v>ТМЦ</v>
      </c>
      <c r="B97" s="106" t="str">
        <f t="shared" si="23"/>
        <v>Да</v>
      </c>
      <c r="C97" s="16"/>
      <c r="D97" s="16"/>
      <c r="E97" s="10">
        <f t="shared" si="1"/>
        <v>4</v>
      </c>
      <c r="F97" s="159">
        <f>IF(E96=E95,IF(AND(B97=Данные!$B$7,NOT(ISBLANK(C97)),OR(A97=$A$2,A97=Данные!$C$9)),F96+1,F96),IF(AND(B97=Данные!$B$7,NOT(ISBLANK(C97)),OR(A97=$A$2,A97=Данные!$C$9)),1,0))</f>
        <v>1</v>
      </c>
      <c r="G97" s="132" t="str">
        <f t="shared" si="2"/>
        <v/>
      </c>
      <c r="H97" s="17"/>
      <c r="I97" s="16"/>
      <c r="J97" s="16"/>
      <c r="K97" s="17" t="s">
        <v>125</v>
      </c>
      <c r="L97" s="17"/>
      <c r="M97" s="9"/>
      <c r="N97" s="14"/>
    </row>
    <row r="98" spans="1:17" ht="90" hidden="1">
      <c r="A98" s="9" t="s">
        <v>171</v>
      </c>
      <c r="B98" s="9" t="s">
        <v>9</v>
      </c>
      <c r="C98" s="16" t="s">
        <v>48</v>
      </c>
      <c r="D98" s="16" t="s">
        <v>316</v>
      </c>
      <c r="E98" s="12">
        <f t="shared" si="1"/>
        <v>4</v>
      </c>
      <c r="F98" s="159">
        <f>IF(E97=E96,IF(AND(B98=Данные!$B$7,NOT(ISBLANK(C98)),OR(A98=$A$2,A98=Данные!$C$9)),F97+1,F97),IF(AND(B98=Данные!$B$7,NOT(ISBLANK(C98)),OR(A98=$A$2,A98=Данные!$C$9)),1,0))</f>
        <v>1</v>
      </c>
      <c r="G98" s="132" t="str">
        <f t="shared" si="2"/>
        <v>4.1</v>
      </c>
      <c r="H98" s="13" t="s">
        <v>129</v>
      </c>
      <c r="I98" s="13" t="s">
        <v>151</v>
      </c>
      <c r="J98" s="27"/>
      <c r="K98" s="13" t="s">
        <v>154</v>
      </c>
      <c r="L98" s="14"/>
      <c r="M98" s="9"/>
      <c r="N98" s="9"/>
    </row>
    <row r="99" spans="1:17" ht="22.5" hidden="1">
      <c r="A99" s="106" t="str">
        <f t="shared" ref="A99:B101" si="24">A98</f>
        <v>СМР</v>
      </c>
      <c r="B99" s="106" t="str">
        <f t="shared" si="24"/>
        <v>Да</v>
      </c>
      <c r="C99" s="15"/>
      <c r="D99" s="15"/>
      <c r="E99" s="10">
        <f t="shared" si="1"/>
        <v>4</v>
      </c>
      <c r="F99" s="159">
        <f>IF(E98=E97,IF(AND(B99=Данные!$B$7,NOT(ISBLANK(C99)),OR(A99=$A$2,A99=Данные!$C$9)),F98+1,F98),IF(AND(B99=Данные!$B$7,NOT(ISBLANK(C99)),OR(A99=$A$2,A99=Данные!$C$9)),1,0))</f>
        <v>1</v>
      </c>
      <c r="G99" s="132" t="str">
        <f t="shared" si="2"/>
        <v/>
      </c>
      <c r="H99" s="17"/>
      <c r="I99" s="16"/>
      <c r="J99" s="16"/>
      <c r="K99" s="17" t="s">
        <v>126</v>
      </c>
      <c r="L99" s="17" t="s">
        <v>127</v>
      </c>
      <c r="M99" s="9"/>
      <c r="N99" s="14">
        <v>0</v>
      </c>
      <c r="O99" s="5"/>
    </row>
    <row r="100" spans="1:17" ht="22.5" hidden="1">
      <c r="A100" s="106" t="str">
        <f t="shared" si="24"/>
        <v>СМР</v>
      </c>
      <c r="B100" s="106" t="str">
        <f t="shared" si="24"/>
        <v>Да</v>
      </c>
      <c r="C100" s="15"/>
      <c r="D100" s="15"/>
      <c r="E100" s="10">
        <f t="shared" si="1"/>
        <v>4</v>
      </c>
      <c r="F100" s="159">
        <f>IF(E99=E98,IF(AND(B100=Данные!$B$7,NOT(ISBLANK(C100)),OR(A100=$A$2,A100=Данные!$C$9)),F99+1,F99),IF(AND(B100=Данные!$B$7,NOT(ISBLANK(C100)),OR(A100=$A$2,A100=Данные!$C$9)),1,0))</f>
        <v>1</v>
      </c>
      <c r="G100" s="132" t="str">
        <f t="shared" si="2"/>
        <v/>
      </c>
      <c r="H100" s="17"/>
      <c r="I100" s="16"/>
      <c r="J100" s="16"/>
      <c r="K100" s="17" t="s">
        <v>124</v>
      </c>
      <c r="L100" s="17" t="s">
        <v>128</v>
      </c>
      <c r="M100" s="9"/>
      <c r="N100" s="14">
        <v>1</v>
      </c>
      <c r="O100" s="5"/>
    </row>
    <row r="101" spans="1:17" ht="33.75" hidden="1">
      <c r="A101" s="106" t="str">
        <f t="shared" si="24"/>
        <v>СМР</v>
      </c>
      <c r="B101" s="106" t="str">
        <f t="shared" si="24"/>
        <v>Да</v>
      </c>
      <c r="C101" s="15"/>
      <c r="D101" s="15"/>
      <c r="E101" s="10">
        <f t="shared" si="1"/>
        <v>4</v>
      </c>
      <c r="F101" s="159">
        <f>IF(E100=E99,IF(AND(B101=Данные!$B$7,NOT(ISBLANK(C101)),OR(A101=$A$2,A101=Данные!$C$9)),F100+1,F100),IF(AND(B101=Данные!$B$7,NOT(ISBLANK(C101)),OR(A101=$A$2,A101=Данные!$C$9)),1,0))</f>
        <v>1</v>
      </c>
      <c r="G101" s="132" t="str">
        <f t="shared" si="2"/>
        <v/>
      </c>
      <c r="H101" s="17"/>
      <c r="I101" s="16"/>
      <c r="J101" s="16"/>
      <c r="K101" s="17" t="s">
        <v>125</v>
      </c>
      <c r="L101" s="17"/>
      <c r="M101" s="9"/>
      <c r="N101" s="14"/>
      <c r="O101" s="5"/>
    </row>
    <row r="102" spans="1:17" ht="22.5">
      <c r="A102" s="185" t="s">
        <v>173</v>
      </c>
      <c r="B102" s="9"/>
      <c r="C102" s="132"/>
      <c r="D102" s="132"/>
      <c r="E102" s="11">
        <f>E101+1</f>
        <v>5</v>
      </c>
      <c r="F102" s="159">
        <f>IF(E101=E100,IF(AND(B102=Данные!$B$7,NOT(ISBLANK(C102)),OR(A102=$A$2,A102=Данные!$C$9)),F101+1,F101),IF(AND(B102=Данные!$B$7,NOT(ISBLANK(C102)),OR(A102=$A$2,A102=Данные!$C$9)),1,0))</f>
        <v>1</v>
      </c>
      <c r="G102" s="132">
        <f>IF(E102=E101,IF(ISBLANK(H102),"",CONCATENATE(E102,".",F102)),E102)</f>
        <v>5</v>
      </c>
      <c r="H102" s="18" t="s">
        <v>55</v>
      </c>
      <c r="I102" s="18"/>
      <c r="J102" s="18"/>
      <c r="K102" s="18"/>
      <c r="L102" s="132"/>
      <c r="M102" s="9"/>
      <c r="N102" s="9"/>
    </row>
    <row r="103" spans="1:17" ht="45" hidden="1">
      <c r="A103" s="9" t="s">
        <v>171</v>
      </c>
      <c r="B103" s="9" t="s">
        <v>9</v>
      </c>
      <c r="C103" s="16" t="s">
        <v>48</v>
      </c>
      <c r="D103" s="16" t="s">
        <v>316</v>
      </c>
      <c r="E103" s="12">
        <f t="shared" si="1"/>
        <v>5</v>
      </c>
      <c r="F103" s="159">
        <f>IF(E102=E101,IF(AND(B103=Данные!$B$7,NOT(ISBLANK(C103)),OR(A103=$A$2,A103=Данные!$C$9)),F102+1,F102),IF(AND(B103=Данные!$B$7,NOT(ISBLANK(C103)),OR(A103=$A$2,A103=Данные!$C$9)),1,0))</f>
        <v>0</v>
      </c>
      <c r="G103" s="132" t="str">
        <f t="shared" si="2"/>
        <v>5.0</v>
      </c>
      <c r="H103" s="19" t="s">
        <v>119</v>
      </c>
      <c r="I103" s="19" t="s">
        <v>44</v>
      </c>
      <c r="J103" s="27"/>
      <c r="K103" s="19" t="s">
        <v>35</v>
      </c>
      <c r="L103" s="14"/>
      <c r="M103" s="9"/>
      <c r="N103" s="9"/>
    </row>
    <row r="104" spans="1:17" ht="22.5" hidden="1">
      <c r="A104" s="106" t="str">
        <f>A103</f>
        <v>СМР</v>
      </c>
      <c r="B104" s="106" t="str">
        <f>B103</f>
        <v>Да</v>
      </c>
      <c r="C104" s="15"/>
      <c r="D104" s="15"/>
      <c r="E104" s="10">
        <f t="shared" si="1"/>
        <v>5</v>
      </c>
      <c r="F104" s="159">
        <f>IF(E103=E102,IF(AND(B104=Данные!$B$7,NOT(ISBLANK(C104)),OR(A104=$A$2,A104=Данные!$C$9)),F103+1,F103),IF(AND(B104=Данные!$B$7,NOT(ISBLANK(C104)),OR(A104=$A$2,A104=Данные!$C$9)),1,0))</f>
        <v>0</v>
      </c>
      <c r="G104" s="132" t="str">
        <f t="shared" si="2"/>
        <v/>
      </c>
      <c r="H104" s="9"/>
      <c r="I104" s="16"/>
      <c r="J104" s="16"/>
      <c r="K104" s="17" t="s">
        <v>157</v>
      </c>
      <c r="L104" s="17" t="s">
        <v>58</v>
      </c>
      <c r="M104" s="9"/>
      <c r="N104" s="14">
        <v>1</v>
      </c>
    </row>
    <row r="105" spans="1:17" ht="22.5" hidden="1">
      <c r="A105" s="106" t="str">
        <f>A104</f>
        <v>СМР</v>
      </c>
      <c r="B105" s="106" t="str">
        <f>B104</f>
        <v>Да</v>
      </c>
      <c r="C105" s="15"/>
      <c r="D105" s="15"/>
      <c r="E105" s="10">
        <f t="shared" si="1"/>
        <v>5</v>
      </c>
      <c r="F105" s="159">
        <f>IF(E104=E103,IF(AND(B105=Данные!$B$7,NOT(ISBLANK(C105)),OR(A105=$A$2,A105=Данные!$C$9)),F104+1,F104),IF(AND(B105=Данные!$B$7,NOT(ISBLANK(C105)),OR(A105=$A$2,A105=Данные!$C$9)),1,0))</f>
        <v>0</v>
      </c>
      <c r="G105" s="132" t="str">
        <f t="shared" si="2"/>
        <v/>
      </c>
      <c r="H105" s="9"/>
      <c r="I105" s="16"/>
      <c r="J105" s="16"/>
      <c r="K105" s="17"/>
      <c r="L105" s="17" t="s">
        <v>59</v>
      </c>
      <c r="M105" s="9"/>
      <c r="N105" s="14">
        <v>0</v>
      </c>
    </row>
    <row r="106" spans="1:17" ht="33.75" hidden="1">
      <c r="A106" s="9" t="s">
        <v>171</v>
      </c>
      <c r="B106" s="9" t="s">
        <v>9</v>
      </c>
      <c r="C106" s="16" t="s">
        <v>48</v>
      </c>
      <c r="D106" s="16" t="s">
        <v>316</v>
      </c>
      <c r="E106" s="12">
        <f t="shared" si="1"/>
        <v>5</v>
      </c>
      <c r="F106" s="159">
        <f>IF(E105=E104,IF(AND(B106=Данные!$B$7,NOT(ISBLANK(C106)),OR(A106=$A$2,A106=Данные!$C$9)),F105+1,F105),IF(AND(B106=Данные!$B$7,NOT(ISBLANK(C106)),OR(A106=$A$2,A106=Данные!$C$9)),1,0))</f>
        <v>0</v>
      </c>
      <c r="G106" s="132" t="str">
        <f t="shared" si="2"/>
        <v>5.0</v>
      </c>
      <c r="H106" s="19" t="s">
        <v>272</v>
      </c>
      <c r="I106" s="19" t="s">
        <v>26</v>
      </c>
      <c r="J106" s="27"/>
      <c r="K106" s="19" t="s">
        <v>36</v>
      </c>
      <c r="L106" s="14"/>
      <c r="M106" s="9"/>
      <c r="N106" s="9"/>
    </row>
    <row r="107" spans="1:17" ht="22.5" hidden="1">
      <c r="A107" s="106" t="str">
        <f>A106</f>
        <v>СМР</v>
      </c>
      <c r="B107" s="106" t="str">
        <f>B106</f>
        <v>Да</v>
      </c>
      <c r="C107" s="15"/>
      <c r="D107" s="15"/>
      <c r="E107" s="10">
        <f t="shared" si="1"/>
        <v>5</v>
      </c>
      <c r="F107" s="159">
        <f>IF(E106=E105,IF(AND(B107=Данные!$B$7,NOT(ISBLANK(C107)),OR(A107=$A$2,A107=Данные!$C$9)),F106+1,F106),IF(AND(B107=Данные!$B$7,NOT(ISBLANK(C107)),OR(A107=$A$2,A107=Данные!$C$9)),1,0))</f>
        <v>0</v>
      </c>
      <c r="G107" s="132" t="str">
        <f>IF(E107=E106,IF(ISBLANK(H107),"",CONCATENATE(E107,".",F107)),E107)</f>
        <v/>
      </c>
      <c r="H107" s="9"/>
      <c r="I107" s="16"/>
      <c r="J107" s="16"/>
      <c r="K107" s="17" t="s">
        <v>158</v>
      </c>
      <c r="L107" s="17" t="s">
        <v>58</v>
      </c>
      <c r="M107" s="9"/>
      <c r="N107" s="14">
        <v>1</v>
      </c>
    </row>
    <row r="108" spans="1:17" ht="22.5" hidden="1">
      <c r="A108" s="106" t="str">
        <f>A107</f>
        <v>СМР</v>
      </c>
      <c r="B108" s="106" t="str">
        <f>B107</f>
        <v>Да</v>
      </c>
      <c r="C108" s="15"/>
      <c r="D108" s="15"/>
      <c r="E108" s="10">
        <f t="shared" si="1"/>
        <v>5</v>
      </c>
      <c r="F108" s="159">
        <f>IF(E107=E106,IF(AND(B108=Данные!$B$7,NOT(ISBLANK(C108)),OR(A108=$A$2,A108=Данные!$C$9)),F107+1,F107),IF(AND(B108=Данные!$B$7,NOT(ISBLANK(C108)),OR(A108=$A$2,A108=Данные!$C$9)),1,0))</f>
        <v>0</v>
      </c>
      <c r="G108" s="132" t="str">
        <f t="shared" si="2"/>
        <v/>
      </c>
      <c r="H108" s="9"/>
      <c r="I108" s="16"/>
      <c r="J108" s="16"/>
      <c r="K108" s="17"/>
      <c r="L108" s="17" t="s">
        <v>59</v>
      </c>
      <c r="M108" s="9"/>
      <c r="N108" s="14">
        <v>0</v>
      </c>
    </row>
    <row r="109" spans="1:17" ht="22.5">
      <c r="A109" s="9" t="s">
        <v>172</v>
      </c>
      <c r="B109" s="9" t="s">
        <v>9</v>
      </c>
      <c r="C109" s="16" t="s">
        <v>48</v>
      </c>
      <c r="D109" s="16" t="s">
        <v>316</v>
      </c>
      <c r="E109" s="12">
        <f>E108</f>
        <v>5</v>
      </c>
      <c r="F109" s="159">
        <f>IF(E108=E107,IF(AND(B109=Данные!$B$7,NOT(ISBLANK(C109)),OR(A109=$A$2,A109=Данные!$C$9)),F108+1,F108),IF(AND(B109=Данные!$B$7,NOT(ISBLANK(C109)),OR(A109=$A$2,A109=Данные!$C$9)),1,0))</f>
        <v>1</v>
      </c>
      <c r="G109" s="132" t="str">
        <f>IF(E109=E108,IF(ISBLANK(H109),"",CONCATENATE(E109,".",F109)),E109)</f>
        <v>5.1</v>
      </c>
      <c r="H109" s="19" t="s">
        <v>264</v>
      </c>
      <c r="I109" s="3"/>
      <c r="J109" s="27"/>
      <c r="K109" s="3"/>
      <c r="L109" s="14"/>
      <c r="M109" s="9"/>
      <c r="N109" s="9"/>
    </row>
    <row r="110" spans="1:17" ht="56.25">
      <c r="A110" s="106" t="str">
        <f>A109</f>
        <v>ТМЦ</v>
      </c>
      <c r="B110" s="106" t="str">
        <f>B109</f>
        <v>Да</v>
      </c>
      <c r="C110" s="15"/>
      <c r="D110" s="15"/>
      <c r="E110" s="10">
        <f t="shared" si="1"/>
        <v>5</v>
      </c>
      <c r="F110" s="159">
        <f>IF(E109=E108,IF(AND(B110=Данные!$B$7,NOT(ISBLANK(C110)),OR(A110=$A$2,A110=Данные!$C$9)),F109+1,F109),IF(AND(B110=Данные!$B$7,NOT(ISBLANK(C110)),OR(A110=$A$2,A110=Данные!$C$9)),1,0))</f>
        <v>1</v>
      </c>
      <c r="G110" s="132" t="str">
        <f t="shared" ref="G110:G140" si="25">IF(E110=E109,IF(ISBLANK(H110),"",CONCATENATE(E110,".",F110)),E110)</f>
        <v>5.1</v>
      </c>
      <c r="H110" s="16" t="s">
        <v>195</v>
      </c>
      <c r="I110" s="19" t="s">
        <v>197</v>
      </c>
      <c r="J110" s="16"/>
      <c r="K110" s="19" t="s">
        <v>35</v>
      </c>
      <c r="L110" s="17"/>
      <c r="M110" s="9"/>
      <c r="N110" s="14"/>
    </row>
    <row r="111" spans="1:17" ht="45">
      <c r="A111" s="106" t="str">
        <f>A110</f>
        <v>ТМЦ</v>
      </c>
      <c r="B111" s="106" t="str">
        <f>B110</f>
        <v>Да</v>
      </c>
      <c r="C111" s="15"/>
      <c r="D111" s="15"/>
      <c r="E111" s="10">
        <f t="shared" si="1"/>
        <v>5</v>
      </c>
      <c r="F111" s="159">
        <f>IF(E110=E109,IF(AND(B111=Данные!$B$7,NOT(ISBLANK(C111)),OR(A111=$A$2,A111=Данные!$C$9)),F110+1,F110),IF(AND(B111=Данные!$B$7,NOT(ISBLANK(C111)),OR(A111=$A$2,A111=Данные!$C$9)),1,0))</f>
        <v>1</v>
      </c>
      <c r="G111" s="132" t="str">
        <f t="shared" si="25"/>
        <v>5.1</v>
      </c>
      <c r="H111" s="16" t="s">
        <v>196</v>
      </c>
      <c r="I111" s="19" t="s">
        <v>44</v>
      </c>
      <c r="J111" s="16"/>
      <c r="K111" s="19" t="s">
        <v>36</v>
      </c>
      <c r="L111" s="17"/>
      <c r="M111" s="9"/>
      <c r="N111" s="14"/>
    </row>
    <row r="112" spans="1:17" ht="12.75" hidden="1">
      <c r="A112" s="9" t="s">
        <v>172</v>
      </c>
      <c r="B112" s="9" t="s">
        <v>10</v>
      </c>
      <c r="C112" s="16" t="s">
        <v>48</v>
      </c>
      <c r="D112" s="16" t="s">
        <v>316</v>
      </c>
      <c r="E112" s="10">
        <f t="shared" si="1"/>
        <v>5</v>
      </c>
      <c r="F112" s="159">
        <f>IF(E111=E110,IF(AND(B112=Данные!$B$7,NOT(ISBLANK(C112)),OR(A112=$A$2,A112=Данные!$C$9)),F111+1,F111),IF(AND(B112=Данные!$B$7,NOT(ISBLANK(C112)),OR(A112=$A$2,A112=Данные!$C$9)),1,0))</f>
        <v>1</v>
      </c>
      <c r="G112" s="191" t="str">
        <f t="shared" si="25"/>
        <v>5.1</v>
      </c>
      <c r="H112" s="19" t="s">
        <v>296</v>
      </c>
      <c r="I112" s="19"/>
      <c r="J112" s="27"/>
      <c r="K112" s="182"/>
      <c r="L112" s="17"/>
      <c r="M112" s="9"/>
      <c r="N112" s="14"/>
      <c r="Q112" s="177" t="s">
        <v>294</v>
      </c>
    </row>
    <row r="113" spans="1:17" ht="45" hidden="1">
      <c r="A113" s="106" t="str">
        <f t="shared" ref="A113:B116" si="26">A112</f>
        <v>ТМЦ</v>
      </c>
      <c r="B113" s="106" t="str">
        <f t="shared" si="26"/>
        <v>Нет</v>
      </c>
      <c r="C113" s="16"/>
      <c r="D113" s="16"/>
      <c r="E113" s="10">
        <f t="shared" si="1"/>
        <v>5</v>
      </c>
      <c r="F113" s="159">
        <f>IF(E112=E111,IF(AND(B113=Данные!$B$7,NOT(ISBLANK(C113)),OR(A113=$A$2,A113=Данные!$C$9)),F112+1,F112),IF(AND(B113=Данные!$B$7,NOT(ISBLANK(C113)),OR(A113=$A$2,A113=Данные!$C$9)),1,0))</f>
        <v>1</v>
      </c>
      <c r="G113" s="191" t="str">
        <f t="shared" si="25"/>
        <v>5.1</v>
      </c>
      <c r="H113" s="16" t="s">
        <v>297</v>
      </c>
      <c r="I113" s="181" t="s">
        <v>298</v>
      </c>
      <c r="J113" s="183"/>
      <c r="K113" s="19" t="s">
        <v>299</v>
      </c>
      <c r="L113" s="17"/>
      <c r="M113" s="9"/>
      <c r="N113" s="14"/>
    </row>
    <row r="114" spans="1:17" ht="22.5" hidden="1">
      <c r="A114" s="106" t="str">
        <f t="shared" si="26"/>
        <v>ТМЦ</v>
      </c>
      <c r="B114" s="106" t="str">
        <f t="shared" si="26"/>
        <v>Нет</v>
      </c>
      <c r="C114" s="15"/>
      <c r="D114" s="15"/>
      <c r="E114" s="10">
        <f t="shared" si="1"/>
        <v>5</v>
      </c>
      <c r="F114" s="159">
        <f>IF(E113=E112,IF(AND(B114=Данные!$B$7,NOT(ISBLANK(C114)),OR(A114=$A$2,A114=Данные!$C$9)),F113+1,F113),IF(AND(B114=Данные!$B$7,NOT(ISBLANK(C114)),OR(A114=$A$2,A114=Данные!$C$9)),1,0))</f>
        <v>1</v>
      </c>
      <c r="G114" s="191" t="str">
        <f t="shared" si="25"/>
        <v/>
      </c>
      <c r="H114" s="16"/>
      <c r="I114" s="184"/>
      <c r="J114" s="16"/>
      <c r="K114" s="17" t="s">
        <v>300</v>
      </c>
      <c r="L114" s="17" t="s">
        <v>58</v>
      </c>
      <c r="M114" s="9"/>
      <c r="N114" s="14">
        <v>1</v>
      </c>
    </row>
    <row r="115" spans="1:17" ht="33.75" hidden="1">
      <c r="A115" s="106" t="str">
        <f t="shared" si="26"/>
        <v>ТМЦ</v>
      </c>
      <c r="B115" s="106" t="str">
        <f t="shared" si="26"/>
        <v>Нет</v>
      </c>
      <c r="C115" s="15"/>
      <c r="D115" s="15"/>
      <c r="E115" s="10">
        <f t="shared" si="1"/>
        <v>5</v>
      </c>
      <c r="F115" s="159">
        <f>IF(E114=E113,IF(AND(B115=Данные!$B$7,NOT(ISBLANK(C115)),OR(A115=$A$2,A115=Данные!$C$9)),F114+1,F114),IF(AND(B115=Данные!$B$7,NOT(ISBLANK(C115)),OR(A115=$A$2,A115=Данные!$C$9)),1,0))</f>
        <v>1</v>
      </c>
      <c r="G115" s="191" t="str">
        <f t="shared" si="25"/>
        <v/>
      </c>
      <c r="H115" s="16"/>
      <c r="I115" s="184"/>
      <c r="J115" s="16"/>
      <c r="K115" s="17" t="s">
        <v>301</v>
      </c>
      <c r="L115" s="17" t="s">
        <v>59</v>
      </c>
      <c r="M115" s="9"/>
      <c r="N115" s="14">
        <v>0</v>
      </c>
    </row>
    <row r="116" spans="1:17" hidden="1">
      <c r="A116" s="106" t="str">
        <f t="shared" si="26"/>
        <v>ТМЦ</v>
      </c>
      <c r="B116" s="106" t="str">
        <f t="shared" si="26"/>
        <v>Нет</v>
      </c>
      <c r="C116" s="15"/>
      <c r="D116" s="15"/>
      <c r="E116" s="10">
        <f t="shared" si="1"/>
        <v>5</v>
      </c>
      <c r="F116" s="159">
        <f>IF(E115=E114,IF(AND(B116=Данные!$B$7,NOT(ISBLANK(C116)),OR(A116=$A$2,A116=Данные!$C$9)),F115+1,F115),IF(AND(B116=Данные!$B$7,NOT(ISBLANK(C116)),OR(A116=$A$2,A116=Данные!$C$9)),1,0))</f>
        <v>1</v>
      </c>
      <c r="G116" s="191" t="str">
        <f t="shared" si="25"/>
        <v/>
      </c>
      <c r="H116" s="16"/>
      <c r="I116" s="184"/>
      <c r="J116" s="16"/>
      <c r="K116" s="17" t="s">
        <v>302</v>
      </c>
      <c r="L116" s="17"/>
      <c r="M116" s="9"/>
      <c r="N116" s="14"/>
    </row>
    <row r="117" spans="1:17" ht="45" hidden="1">
      <c r="A117" s="9" t="s">
        <v>172</v>
      </c>
      <c r="B117" s="9" t="s">
        <v>10</v>
      </c>
      <c r="C117" s="16" t="s">
        <v>48</v>
      </c>
      <c r="D117" s="16" t="s">
        <v>316</v>
      </c>
      <c r="E117" s="10">
        <f t="shared" si="1"/>
        <v>5</v>
      </c>
      <c r="F117" s="159">
        <f>IF(E116=E115,IF(AND(B117=Данные!$B$7,NOT(ISBLANK(C117)),OR(A117=$A$2,A117=Данные!$C$9)),F116+1,F116),IF(AND(B117=Данные!$B$7,NOT(ISBLANK(C117)),OR(A117=$A$2,A117=Данные!$C$9)),1,0))</f>
        <v>1</v>
      </c>
      <c r="G117" s="191" t="str">
        <f t="shared" si="25"/>
        <v>5.1</v>
      </c>
      <c r="H117" s="19" t="s">
        <v>303</v>
      </c>
      <c r="I117" s="181" t="s">
        <v>304</v>
      </c>
      <c r="J117" s="27"/>
      <c r="K117" s="164" t="s">
        <v>123</v>
      </c>
      <c r="L117" s="17"/>
      <c r="M117" s="9"/>
      <c r="N117" s="14"/>
      <c r="Q117" s="177" t="s">
        <v>294</v>
      </c>
    </row>
    <row r="118" spans="1:17" ht="22.5" hidden="1">
      <c r="A118" s="106" t="str">
        <f>A117</f>
        <v>ТМЦ</v>
      </c>
      <c r="B118" s="106" t="str">
        <f>B117</f>
        <v>Нет</v>
      </c>
      <c r="C118" s="15"/>
      <c r="D118" s="15"/>
      <c r="E118" s="10">
        <f t="shared" si="1"/>
        <v>5</v>
      </c>
      <c r="F118" s="159">
        <f>IF(E117=E116,IF(AND(B118=Данные!$B$7,NOT(ISBLANK(C118)),OR(A118=$A$2,A118=Данные!$C$9)),F117+1,F117),IF(AND(B118=Данные!$B$7,NOT(ISBLANK(C118)),OR(A118=$A$2,A118=Данные!$C$9)),1,0))</f>
        <v>1</v>
      </c>
      <c r="G118" s="191" t="str">
        <f t="shared" si="25"/>
        <v/>
      </c>
      <c r="H118" s="16"/>
      <c r="I118" s="184"/>
      <c r="J118" s="16"/>
      <c r="K118" s="17" t="s">
        <v>305</v>
      </c>
      <c r="L118" s="17" t="s">
        <v>58</v>
      </c>
      <c r="M118" s="9"/>
      <c r="N118" s="14">
        <v>1</v>
      </c>
    </row>
    <row r="119" spans="1:17" ht="22.5" hidden="1">
      <c r="A119" s="106" t="str">
        <f>A118</f>
        <v>ТМЦ</v>
      </c>
      <c r="B119" s="106" t="str">
        <f>B118</f>
        <v>Нет</v>
      </c>
      <c r="C119" s="15"/>
      <c r="D119" s="15"/>
      <c r="E119" s="10">
        <f t="shared" si="1"/>
        <v>5</v>
      </c>
      <c r="F119" s="159">
        <f>IF(E118=E117,IF(AND(B119=Данные!$B$7,NOT(ISBLANK(C119)),OR(A119=$A$2,A119=Данные!$C$9)),F118+1,F118),IF(AND(B119=Данные!$B$7,NOT(ISBLANK(C119)),OR(A119=$A$2,A119=Данные!$C$9)),1,0))</f>
        <v>1</v>
      </c>
      <c r="G119" s="191" t="str">
        <f t="shared" si="25"/>
        <v/>
      </c>
      <c r="H119" s="16"/>
      <c r="I119" s="184"/>
      <c r="J119" s="16"/>
      <c r="K119" s="17" t="s">
        <v>306</v>
      </c>
      <c r="L119" s="17" t="s">
        <v>59</v>
      </c>
      <c r="M119" s="9"/>
      <c r="N119" s="14">
        <v>0</v>
      </c>
    </row>
    <row r="120" spans="1:17" ht="33.75">
      <c r="A120" s="9" t="s">
        <v>172</v>
      </c>
      <c r="B120" s="9" t="s">
        <v>9</v>
      </c>
      <c r="C120" s="16" t="s">
        <v>48</v>
      </c>
      <c r="D120" s="16" t="s">
        <v>316</v>
      </c>
      <c r="E120" s="12">
        <f>E111</f>
        <v>5</v>
      </c>
      <c r="F120" s="159">
        <f>IF(E119=E118,IF(AND(B120=Данные!$B$7,NOT(ISBLANK(C120)),OR(A120=$A$2,A120=Данные!$C$9)),F119+1,F119),IF(AND(B120=Данные!$B$7,NOT(ISBLANK(C120)),OR(A120=$A$2,A120=Данные!$C$9)),1,0))</f>
        <v>2</v>
      </c>
      <c r="G120" s="132" t="str">
        <f t="shared" si="25"/>
        <v>5.2</v>
      </c>
      <c r="H120" s="19" t="s">
        <v>258</v>
      </c>
      <c r="I120" s="3"/>
      <c r="J120" s="27"/>
      <c r="K120" s="3"/>
      <c r="L120" s="14"/>
      <c r="M120" s="9"/>
      <c r="N120" s="9"/>
    </row>
    <row r="121" spans="1:17" ht="45">
      <c r="A121" s="106" t="str">
        <f>A120</f>
        <v>ТМЦ</v>
      </c>
      <c r="B121" s="106" t="str">
        <f>B120</f>
        <v>Да</v>
      </c>
      <c r="C121" s="15"/>
      <c r="D121" s="15"/>
      <c r="E121" s="10">
        <f t="shared" si="1"/>
        <v>5</v>
      </c>
      <c r="F121" s="159">
        <f>IF(E120=E119,IF(AND(B121=Данные!$B$7,NOT(ISBLANK(C121)),OR(A121=$A$2,A121=Данные!$C$9)),F120+1,F120),IF(AND(B121=Данные!$B$7,NOT(ISBLANK(C121)),OR(A121=$A$2,A121=Данные!$C$9)),1,0))</f>
        <v>2</v>
      </c>
      <c r="G121" s="132" t="str">
        <f t="shared" si="25"/>
        <v>5.2</v>
      </c>
      <c r="H121" s="16" t="s">
        <v>198</v>
      </c>
      <c r="I121" s="19" t="s">
        <v>44</v>
      </c>
      <c r="J121" s="16"/>
      <c r="K121" s="19" t="s">
        <v>35</v>
      </c>
      <c r="L121" s="17"/>
      <c r="M121" s="9"/>
      <c r="N121" s="14"/>
    </row>
    <row r="122" spans="1:17" ht="33.75">
      <c r="A122" s="106" t="str">
        <f>A121</f>
        <v>ТМЦ</v>
      </c>
      <c r="B122" s="106" t="str">
        <f>B121</f>
        <v>Да</v>
      </c>
      <c r="C122" s="15"/>
      <c r="D122" s="15"/>
      <c r="E122" s="10">
        <f t="shared" si="1"/>
        <v>5</v>
      </c>
      <c r="F122" s="159">
        <f>IF(E121=E120,IF(AND(B122=Данные!$B$7,NOT(ISBLANK(C122)),OR(A122=$A$2,A122=Данные!$C$9)),F121+1,F121),IF(AND(B122=Данные!$B$7,NOT(ISBLANK(C122)),OR(A122=$A$2,A122=Данные!$C$9)),1,0))</f>
        <v>2</v>
      </c>
      <c r="G122" s="132" t="str">
        <f t="shared" si="25"/>
        <v>5.2</v>
      </c>
      <c r="H122" s="16" t="s">
        <v>199</v>
      </c>
      <c r="I122" s="19" t="s">
        <v>26</v>
      </c>
      <c r="J122" s="16"/>
      <c r="K122" s="19" t="s">
        <v>36</v>
      </c>
      <c r="L122" s="17"/>
      <c r="M122" s="9"/>
      <c r="N122" s="14"/>
    </row>
    <row r="123" spans="1:17" ht="22.5">
      <c r="A123" s="9" t="s">
        <v>172</v>
      </c>
      <c r="B123" s="9" t="s">
        <v>9</v>
      </c>
      <c r="C123" s="16" t="s">
        <v>48</v>
      </c>
      <c r="D123" s="16" t="s">
        <v>316</v>
      </c>
      <c r="E123" s="12">
        <f>E122</f>
        <v>5</v>
      </c>
      <c r="F123" s="159">
        <f>IF(E122=E121,IF(AND(B123=Данные!$B$7,NOT(ISBLANK(C123)),OR(A123=$A$2,A123=Данные!$C$9)),F122+1,F122),IF(AND(B123=Данные!$B$7,NOT(ISBLANK(C123)),OR(A123=$A$2,A123=Данные!$C$9)),1,0))</f>
        <v>3</v>
      </c>
      <c r="G123" s="132" t="str">
        <f t="shared" si="25"/>
        <v>5.3</v>
      </c>
      <c r="H123" s="19" t="s">
        <v>200</v>
      </c>
      <c r="I123" s="3"/>
      <c r="J123" s="27"/>
      <c r="K123" s="3"/>
      <c r="L123" s="14"/>
      <c r="M123" s="9"/>
      <c r="N123" s="9"/>
    </row>
    <row r="124" spans="1:17" ht="45">
      <c r="A124" s="106" t="str">
        <f>A123</f>
        <v>ТМЦ</v>
      </c>
      <c r="B124" s="106" t="str">
        <f>B123</f>
        <v>Да</v>
      </c>
      <c r="C124" s="15"/>
      <c r="D124" s="15"/>
      <c r="E124" s="10">
        <f t="shared" si="1"/>
        <v>5</v>
      </c>
      <c r="F124" s="159">
        <f>IF(E123=E122,IF(AND(B124=Данные!$B$7,NOT(ISBLANK(C124)),OR(A124=$A$2,A124=Данные!$C$9)),F123+1,F123),IF(AND(B124=Данные!$B$7,NOT(ISBLANK(C124)),OR(A124=$A$2,A124=Данные!$C$9)),1,0))</f>
        <v>3</v>
      </c>
      <c r="G124" s="132" t="str">
        <f t="shared" si="25"/>
        <v>5.3</v>
      </c>
      <c r="H124" s="16" t="s">
        <v>201</v>
      </c>
      <c r="I124" s="19" t="s">
        <v>44</v>
      </c>
      <c r="J124" s="16"/>
      <c r="K124" s="19" t="s">
        <v>35</v>
      </c>
      <c r="L124" s="17"/>
      <c r="M124" s="9"/>
      <c r="N124" s="14"/>
    </row>
    <row r="125" spans="1:17" ht="33.75">
      <c r="A125" s="106" t="str">
        <f>A124</f>
        <v>ТМЦ</v>
      </c>
      <c r="B125" s="106" t="str">
        <f>B124</f>
        <v>Да</v>
      </c>
      <c r="C125" s="15"/>
      <c r="D125" s="15"/>
      <c r="E125" s="10">
        <f t="shared" si="1"/>
        <v>5</v>
      </c>
      <c r="F125" s="159">
        <f>IF(E124=E123,IF(AND(B125=Данные!$B$7,NOT(ISBLANK(C125)),OR(A125=$A$2,A125=Данные!$C$9)),F124+1,F124),IF(AND(B125=Данные!$B$7,NOT(ISBLANK(C125)),OR(A125=$A$2,A125=Данные!$C$9)),1,0))</f>
        <v>3</v>
      </c>
      <c r="G125" s="132" t="str">
        <f t="shared" si="25"/>
        <v>5.3</v>
      </c>
      <c r="H125" s="16" t="s">
        <v>202</v>
      </c>
      <c r="I125" s="19" t="s">
        <v>26</v>
      </c>
      <c r="J125" s="16"/>
      <c r="K125" s="19" t="s">
        <v>36</v>
      </c>
      <c r="L125" s="17"/>
      <c r="M125" s="9"/>
      <c r="N125" s="14"/>
    </row>
    <row r="126" spans="1:17" ht="22.5">
      <c r="A126" s="9" t="s">
        <v>172</v>
      </c>
      <c r="B126" s="9" t="s">
        <v>9</v>
      </c>
      <c r="C126" s="16" t="s">
        <v>48</v>
      </c>
      <c r="D126" s="16" t="s">
        <v>316</v>
      </c>
      <c r="E126" s="12">
        <f>E125</f>
        <v>5</v>
      </c>
      <c r="F126" s="159">
        <f>IF(E125=E124,IF(AND(B126=Данные!$B$7,NOT(ISBLANK(C126)),OR(A126=$A$2,A126=Данные!$C$9)),F125+1,F125),IF(AND(B126=Данные!$B$7,NOT(ISBLANK(C126)),OR(A126=$A$2,A126=Данные!$C$9)),1,0))</f>
        <v>4</v>
      </c>
      <c r="G126" s="132" t="str">
        <f t="shared" si="25"/>
        <v>5.4</v>
      </c>
      <c r="H126" s="19" t="s">
        <v>203</v>
      </c>
      <c r="I126" s="3"/>
      <c r="J126" s="27"/>
      <c r="K126" s="3"/>
      <c r="L126" s="14"/>
      <c r="M126" s="9"/>
      <c r="N126" s="9"/>
    </row>
    <row r="127" spans="1:17" ht="33.75">
      <c r="A127" s="106" t="str">
        <f t="shared" ref="A127:B133" si="27">A126</f>
        <v>ТМЦ</v>
      </c>
      <c r="B127" s="106" t="str">
        <f t="shared" si="27"/>
        <v>Да</v>
      </c>
      <c r="C127" s="15"/>
      <c r="D127" s="15"/>
      <c r="E127" s="10">
        <f t="shared" si="1"/>
        <v>5</v>
      </c>
      <c r="F127" s="159">
        <f>IF(E126=E125,IF(AND(B127=Данные!$B$7,NOT(ISBLANK(C127)),OR(A127=$A$2,A127=Данные!$C$9)),F126+1,F126),IF(AND(B127=Данные!$B$7,NOT(ISBLANK(C127)),OR(A127=$A$2,A127=Данные!$C$9)),1,0))</f>
        <v>4</v>
      </c>
      <c r="G127" s="132" t="str">
        <f t="shared" si="25"/>
        <v>5.4</v>
      </c>
      <c r="H127" s="16" t="s">
        <v>204</v>
      </c>
      <c r="I127" s="19" t="s">
        <v>23</v>
      </c>
      <c r="J127" s="16"/>
      <c r="K127" s="19" t="s">
        <v>35</v>
      </c>
      <c r="L127" s="17"/>
      <c r="M127" s="9"/>
      <c r="N127" s="14"/>
    </row>
    <row r="128" spans="1:17" ht="45">
      <c r="A128" s="106" t="str">
        <f t="shared" si="27"/>
        <v>ТМЦ</v>
      </c>
      <c r="B128" s="106" t="str">
        <f t="shared" si="27"/>
        <v>Да</v>
      </c>
      <c r="C128" s="15"/>
      <c r="D128" s="15"/>
      <c r="E128" s="10">
        <f t="shared" si="1"/>
        <v>5</v>
      </c>
      <c r="F128" s="159">
        <f>IF(E127=E126,IF(AND(B128=Данные!$B$7,NOT(ISBLANK(C128)),OR(A128=$A$2,A128=Данные!$C$9)),F127+1,F127),IF(AND(B128=Данные!$B$7,NOT(ISBLANK(C128)),OR(A128=$A$2,A128=Данные!$C$9)),1,0))</f>
        <v>4</v>
      </c>
      <c r="G128" s="132" t="str">
        <f t="shared" si="25"/>
        <v>5.4</v>
      </c>
      <c r="H128" s="16" t="s">
        <v>205</v>
      </c>
      <c r="I128" s="19" t="s">
        <v>44</v>
      </c>
      <c r="J128" s="16"/>
      <c r="K128" s="19" t="s">
        <v>35</v>
      </c>
      <c r="L128" s="17"/>
      <c r="M128" s="9"/>
      <c r="N128" s="14"/>
    </row>
    <row r="129" spans="1:16" ht="45">
      <c r="A129" s="106" t="str">
        <f t="shared" si="27"/>
        <v>ТМЦ</v>
      </c>
      <c r="B129" s="106" t="str">
        <f t="shared" si="27"/>
        <v>Да</v>
      </c>
      <c r="C129" s="15"/>
      <c r="D129" s="15"/>
      <c r="E129" s="10">
        <f t="shared" si="1"/>
        <v>5</v>
      </c>
      <c r="F129" s="159">
        <f>IF(E128=E127,IF(AND(B129=Данные!$B$7,NOT(ISBLANK(C129)),OR(A129=$A$2,A129=Данные!$C$9)),F128+1,F128),IF(AND(B129=Данные!$B$7,NOT(ISBLANK(C129)),OR(A129=$A$2,A129=Данные!$C$9)),1,0))</f>
        <v>4</v>
      </c>
      <c r="G129" s="132" t="str">
        <f t="shared" si="25"/>
        <v>5.4</v>
      </c>
      <c r="H129" s="16" t="s">
        <v>206</v>
      </c>
      <c r="I129" s="19" t="s">
        <v>44</v>
      </c>
      <c r="J129" s="16"/>
      <c r="K129" s="19" t="s">
        <v>35</v>
      </c>
      <c r="L129" s="17"/>
      <c r="M129" s="9"/>
      <c r="N129" s="14"/>
    </row>
    <row r="130" spans="1:16" ht="45">
      <c r="A130" s="106" t="str">
        <f t="shared" si="27"/>
        <v>ТМЦ</v>
      </c>
      <c r="B130" s="106" t="str">
        <f t="shared" si="27"/>
        <v>Да</v>
      </c>
      <c r="C130" s="15"/>
      <c r="D130" s="15"/>
      <c r="E130" s="10">
        <f t="shared" si="1"/>
        <v>5</v>
      </c>
      <c r="F130" s="159">
        <f>IF(E129=E128,IF(AND(B130=Данные!$B$7,NOT(ISBLANK(C130)),OR(A130=$A$2,A130=Данные!$C$9)),F129+1,F129),IF(AND(B130=Данные!$B$7,NOT(ISBLANK(C130)),OR(A130=$A$2,A130=Данные!$C$9)),1,0))</f>
        <v>4</v>
      </c>
      <c r="G130" s="132" t="str">
        <f t="shared" si="25"/>
        <v>5.4</v>
      </c>
      <c r="H130" s="16" t="s">
        <v>207</v>
      </c>
      <c r="I130" s="19" t="s">
        <v>44</v>
      </c>
      <c r="J130" s="16"/>
      <c r="K130" s="19" t="s">
        <v>35</v>
      </c>
      <c r="L130" s="17"/>
      <c r="M130" s="9"/>
      <c r="N130" s="14"/>
    </row>
    <row r="131" spans="1:16" ht="33.75">
      <c r="A131" s="106" t="str">
        <f t="shared" si="27"/>
        <v>ТМЦ</v>
      </c>
      <c r="B131" s="106" t="str">
        <f t="shared" si="27"/>
        <v>Да</v>
      </c>
      <c r="C131" s="15"/>
      <c r="D131" s="15"/>
      <c r="E131" s="10">
        <f t="shared" si="1"/>
        <v>5</v>
      </c>
      <c r="F131" s="159">
        <f>IF(E130=E129,IF(AND(B131=Данные!$B$7,NOT(ISBLANK(C131)),OR(A131=$A$2,A131=Данные!$C$9)),F130+1,F130),IF(AND(B131=Данные!$B$7,NOT(ISBLANK(C131)),OR(A131=$A$2,A131=Данные!$C$9)),1,0))</f>
        <v>4</v>
      </c>
      <c r="G131" s="132" t="str">
        <f t="shared" si="25"/>
        <v>5.4</v>
      </c>
      <c r="H131" s="16" t="s">
        <v>208</v>
      </c>
      <c r="I131" s="19" t="s">
        <v>26</v>
      </c>
      <c r="J131" s="16"/>
      <c r="K131" s="19" t="s">
        <v>36</v>
      </c>
      <c r="L131" s="17"/>
      <c r="M131" s="9"/>
      <c r="N131" s="14"/>
    </row>
    <row r="132" spans="1:16" ht="22.5">
      <c r="A132" s="106" t="str">
        <f t="shared" si="27"/>
        <v>ТМЦ</v>
      </c>
      <c r="B132" s="106" t="str">
        <f t="shared" si="27"/>
        <v>Да</v>
      </c>
      <c r="C132" s="15"/>
      <c r="D132" s="15"/>
      <c r="E132" s="10">
        <f t="shared" si="1"/>
        <v>5</v>
      </c>
      <c r="F132" s="159">
        <f>IF(E131=E130,IF(AND(B132=Данные!$B$7,NOT(ISBLANK(C132)),OR(A132=$A$2,A132=Данные!$C$9)),F131+1,F131),IF(AND(B132=Данные!$B$7,NOT(ISBLANK(C132)),OR(A132=$A$2,A132=Данные!$C$9)),1,0))</f>
        <v>4</v>
      </c>
      <c r="G132" s="132" t="str">
        <f t="shared" si="25"/>
        <v/>
      </c>
      <c r="H132" s="9"/>
      <c r="I132" s="16"/>
      <c r="J132" s="16"/>
      <c r="K132" s="17" t="s">
        <v>157</v>
      </c>
      <c r="L132" s="17" t="s">
        <v>58</v>
      </c>
      <c r="M132" s="9"/>
      <c r="N132" s="14">
        <v>1</v>
      </c>
    </row>
    <row r="133" spans="1:16" ht="22.5">
      <c r="A133" s="106" t="str">
        <f t="shared" si="27"/>
        <v>ТМЦ</v>
      </c>
      <c r="B133" s="106" t="str">
        <f t="shared" si="27"/>
        <v>Да</v>
      </c>
      <c r="C133" s="15"/>
      <c r="D133" s="15"/>
      <c r="E133" s="10">
        <f t="shared" si="1"/>
        <v>5</v>
      </c>
      <c r="F133" s="159">
        <f>IF(E132=E131,IF(AND(B133=Данные!$B$7,NOT(ISBLANK(C133)),OR(A133=$A$2,A133=Данные!$C$9)),F132+1,F132),IF(AND(B133=Данные!$B$7,NOT(ISBLANK(C133)),OR(A133=$A$2,A133=Данные!$C$9)),1,0))</f>
        <v>4</v>
      </c>
      <c r="G133" s="132" t="str">
        <f t="shared" si="25"/>
        <v/>
      </c>
      <c r="H133" s="9"/>
      <c r="I133" s="16"/>
      <c r="J133" s="16"/>
      <c r="K133" s="17" t="s">
        <v>158</v>
      </c>
      <c r="L133" s="17" t="s">
        <v>59</v>
      </c>
      <c r="M133" s="9"/>
      <c r="N133" s="14">
        <v>0</v>
      </c>
    </row>
    <row r="134" spans="1:16" hidden="1">
      <c r="A134" s="185" t="s">
        <v>171</v>
      </c>
      <c r="B134" s="9"/>
      <c r="C134" s="132"/>
      <c r="D134" s="132"/>
      <c r="E134" s="11">
        <f>E133+1</f>
        <v>6</v>
      </c>
      <c r="F134" s="159">
        <f>IF(E133=E132,IF(AND(B134=Данные!$B$7,NOT(ISBLANK(C134)),OR(A134=$A$2,A134=Данные!$C$9)),F133+1,F133),IF(AND(B134=Данные!$B$7,NOT(ISBLANK(C134)),OR(A134=$A$2,A134=Данные!$C$9)),1,0))</f>
        <v>4</v>
      </c>
      <c r="G134" s="132">
        <f>IF(E134=E133,IF(ISBLANK(H134),"",CONCATENATE(E134,".",F134)),E134)</f>
        <v>6</v>
      </c>
      <c r="H134" s="18" t="s">
        <v>115</v>
      </c>
      <c r="I134" s="18"/>
      <c r="J134" s="18"/>
      <c r="K134" s="18"/>
      <c r="L134" s="132"/>
      <c r="M134" s="9"/>
      <c r="N134" s="9"/>
    </row>
    <row r="135" spans="1:16" ht="33.75" hidden="1">
      <c r="A135" s="9" t="s">
        <v>173</v>
      </c>
      <c r="B135" s="9" t="s">
        <v>10</v>
      </c>
      <c r="C135" s="16" t="s">
        <v>48</v>
      </c>
      <c r="D135" s="16" t="s">
        <v>316</v>
      </c>
      <c r="E135" s="12">
        <f t="shared" si="1"/>
        <v>6</v>
      </c>
      <c r="F135" s="159">
        <f>IF(E134=E133,IF(AND(B135=Данные!$B$7,NOT(ISBLANK(C135)),OR(A135=$A$2,A135=Данные!$C$9)),F134+1,F134),IF(AND(B135=Данные!$B$7,NOT(ISBLANK(C135)),OR(A135=$A$2,A135=Данные!$C$9)),1,0))</f>
        <v>0</v>
      </c>
      <c r="G135" s="191" t="str">
        <f>IF(E135=E134,IF(ISBLANK(H135),"",CONCATENATE(E135,".",F135)),E135)</f>
        <v>6.0</v>
      </c>
      <c r="H135" s="19" t="s">
        <v>41</v>
      </c>
      <c r="I135" s="19" t="s">
        <v>26</v>
      </c>
      <c r="J135" s="13"/>
      <c r="K135" s="19" t="s">
        <v>30</v>
      </c>
      <c r="L135" s="14"/>
      <c r="M135" s="9"/>
      <c r="N135" s="9"/>
    </row>
    <row r="136" spans="1:16" hidden="1">
      <c r="A136" s="106" t="str">
        <f t="shared" ref="A136:B140" si="28">A135</f>
        <v>общее</v>
      </c>
      <c r="B136" s="106" t="str">
        <f t="shared" si="28"/>
        <v>Нет</v>
      </c>
      <c r="C136" s="15"/>
      <c r="D136" s="15"/>
      <c r="E136" s="10">
        <f t="shared" si="1"/>
        <v>6</v>
      </c>
      <c r="F136" s="159">
        <f>IF(E135=E134,IF(AND(B136=Данные!$B$7,NOT(ISBLANK(C136)),OR(A136=$A$2,A136=Данные!$C$9)),F135+1,F135),IF(AND(B136=Данные!$B$7,NOT(ISBLANK(C136)),OR(A136=$A$2,A136=Данные!$C$9)),1,0))</f>
        <v>0</v>
      </c>
      <c r="G136" s="191" t="str">
        <f t="shared" si="25"/>
        <v/>
      </c>
      <c r="H136" s="9"/>
      <c r="I136" s="16"/>
      <c r="J136" s="16"/>
      <c r="K136" s="17" t="s">
        <v>232</v>
      </c>
      <c r="L136" s="17" t="s">
        <v>232</v>
      </c>
      <c r="M136" s="9"/>
      <c r="N136" s="14">
        <v>0</v>
      </c>
      <c r="O136" s="17" t="s">
        <v>57</v>
      </c>
      <c r="P136" s="14">
        <v>0.1</v>
      </c>
    </row>
    <row r="137" spans="1:16" hidden="1">
      <c r="A137" s="106" t="str">
        <f t="shared" si="28"/>
        <v>общее</v>
      </c>
      <c r="B137" s="106" t="str">
        <f t="shared" si="28"/>
        <v>Нет</v>
      </c>
      <c r="C137" s="15"/>
      <c r="D137" s="15"/>
      <c r="E137" s="10">
        <f t="shared" si="1"/>
        <v>6</v>
      </c>
      <c r="F137" s="159">
        <f>IF(E136=E135,IF(AND(B137=Данные!$B$7,NOT(ISBLANK(C137)),OR(A137=$A$2,A137=Данные!$C$9)),F136+1,F136),IF(AND(B137=Данные!$B$7,NOT(ISBLANK(C137)),OR(A137=$A$2,A137=Данные!$C$9)),1,0))</f>
        <v>0</v>
      </c>
      <c r="G137" s="191" t="str">
        <f>IF(E137=E136,IF(ISBLANK(H137),"",CONCATENATE(E137,".",F137)),E137)</f>
        <v/>
      </c>
      <c r="H137" s="9"/>
      <c r="I137" s="16"/>
      <c r="J137" s="16"/>
      <c r="K137" s="17" t="s">
        <v>57</v>
      </c>
      <c r="L137" s="17" t="s">
        <v>57</v>
      </c>
      <c r="M137" s="9"/>
      <c r="N137" s="14">
        <v>0.1</v>
      </c>
      <c r="O137" s="17" t="s">
        <v>5</v>
      </c>
      <c r="P137" s="14">
        <v>0.5</v>
      </c>
    </row>
    <row r="138" spans="1:16" hidden="1">
      <c r="A138" s="106" t="str">
        <f t="shared" si="28"/>
        <v>общее</v>
      </c>
      <c r="B138" s="106" t="str">
        <f t="shared" si="28"/>
        <v>Нет</v>
      </c>
      <c r="C138" s="15"/>
      <c r="D138" s="15"/>
      <c r="E138" s="10">
        <f t="shared" si="1"/>
        <v>6</v>
      </c>
      <c r="F138" s="159">
        <f>IF(E137=E136,IF(AND(B138=Данные!$B$7,NOT(ISBLANK(C138)),OR(A138=$A$2,A138=Данные!$C$9)),F137+1,F137),IF(AND(B138=Данные!$B$7,NOT(ISBLANK(C138)),OR(A138=$A$2,A138=Данные!$C$9)),1,0))</f>
        <v>0</v>
      </c>
      <c r="G138" s="191" t="str">
        <f t="shared" si="25"/>
        <v/>
      </c>
      <c r="H138" s="9"/>
      <c r="I138" s="16"/>
      <c r="J138" s="16"/>
      <c r="K138" s="17" t="s">
        <v>5</v>
      </c>
      <c r="L138" s="17" t="s">
        <v>5</v>
      </c>
      <c r="M138" s="9"/>
      <c r="N138" s="14">
        <v>0.5</v>
      </c>
      <c r="O138" s="17" t="s">
        <v>6</v>
      </c>
      <c r="P138" s="14">
        <v>0.75</v>
      </c>
    </row>
    <row r="139" spans="1:16" hidden="1">
      <c r="A139" s="106" t="str">
        <f t="shared" si="28"/>
        <v>общее</v>
      </c>
      <c r="B139" s="106" t="str">
        <f t="shared" si="28"/>
        <v>Нет</v>
      </c>
      <c r="C139" s="15"/>
      <c r="D139" s="15"/>
      <c r="E139" s="10">
        <f t="shared" si="1"/>
        <v>6</v>
      </c>
      <c r="F139" s="159">
        <f>IF(E138=E137,IF(AND(B139=Данные!$B$7,NOT(ISBLANK(C139)),OR(A139=$A$2,A139=Данные!$C$9)),F138+1,F138),IF(AND(B139=Данные!$B$7,NOT(ISBLANK(C139)),OR(A139=$A$2,A139=Данные!$C$9)),1,0))</f>
        <v>0</v>
      </c>
      <c r="G139" s="191" t="str">
        <f t="shared" si="25"/>
        <v/>
      </c>
      <c r="H139" s="9"/>
      <c r="I139" s="16"/>
      <c r="J139" s="16"/>
      <c r="K139" s="17" t="s">
        <v>6</v>
      </c>
      <c r="L139" s="17" t="s">
        <v>6</v>
      </c>
      <c r="M139" s="9"/>
      <c r="N139" s="14">
        <v>0.75</v>
      </c>
      <c r="O139" s="17" t="s">
        <v>232</v>
      </c>
      <c r="P139" s="14">
        <v>0</v>
      </c>
    </row>
    <row r="140" spans="1:16" hidden="1">
      <c r="A140" s="106" t="str">
        <f t="shared" si="28"/>
        <v>общее</v>
      </c>
      <c r="B140" s="106" t="str">
        <f t="shared" si="28"/>
        <v>Нет</v>
      </c>
      <c r="C140" s="15"/>
      <c r="D140" s="15"/>
      <c r="E140" s="10">
        <f t="shared" si="1"/>
        <v>6</v>
      </c>
      <c r="F140" s="159">
        <f>IF(E139=E138,IF(AND(B140=Данные!$B$7,NOT(ISBLANK(C140)),OR(A140=$A$2,A140=Данные!$C$9)),F139+1,F139),IF(AND(B140=Данные!$B$7,NOT(ISBLANK(C140)),OR(A140=$A$2,A140=Данные!$C$9)),1,0))</f>
        <v>0</v>
      </c>
      <c r="G140" s="191" t="str">
        <f t="shared" si="25"/>
        <v/>
      </c>
      <c r="H140" s="9"/>
      <c r="I140" s="16"/>
      <c r="J140" s="16"/>
      <c r="K140" s="17" t="s">
        <v>7</v>
      </c>
      <c r="L140" s="17" t="s">
        <v>7</v>
      </c>
      <c r="M140" s="9"/>
      <c r="N140" s="14">
        <v>1</v>
      </c>
      <c r="O140" s="17" t="s">
        <v>7</v>
      </c>
      <c r="P140" s="14">
        <v>1</v>
      </c>
    </row>
    <row r="141" spans="1:16" ht="33.75" hidden="1">
      <c r="A141" s="9" t="s">
        <v>171</v>
      </c>
      <c r="B141" s="9" t="s">
        <v>9</v>
      </c>
      <c r="C141" s="16" t="s">
        <v>48</v>
      </c>
      <c r="D141" s="16" t="s">
        <v>316</v>
      </c>
      <c r="E141" s="12">
        <f t="shared" si="1"/>
        <v>6</v>
      </c>
      <c r="F141" s="159">
        <f>IF(E140=E139,IF(AND(B141=Данные!$B$7,NOT(ISBLANK(C141)),OR(A141=$A$2,A141=Данные!$C$9)),F140+1,F140),IF(AND(B141=Данные!$B$7,NOT(ISBLANK(C141)),OR(A141=$A$2,A141=Данные!$C$9)),1,0))</f>
        <v>0</v>
      </c>
      <c r="G141" s="132" t="str">
        <f t="shared" si="2"/>
        <v>6.0</v>
      </c>
      <c r="H141" s="19" t="s">
        <v>105</v>
      </c>
      <c r="I141" s="19" t="s">
        <v>26</v>
      </c>
      <c r="J141" s="13"/>
      <c r="K141" s="19" t="s">
        <v>106</v>
      </c>
      <c r="L141" s="14"/>
      <c r="M141" s="9"/>
      <c r="N141" s="9"/>
    </row>
    <row r="142" spans="1:16" hidden="1">
      <c r="A142" s="106" t="str">
        <f>A141</f>
        <v>СМР</v>
      </c>
      <c r="B142" s="106" t="str">
        <f>B141</f>
        <v>Да</v>
      </c>
      <c r="C142" s="15"/>
      <c r="D142" s="15"/>
      <c r="E142" s="10">
        <f t="shared" si="1"/>
        <v>6</v>
      </c>
      <c r="F142" s="159">
        <f>IF(E141=E140,IF(AND(B142=Данные!$B$7,NOT(ISBLANK(C142)),OR(A142=$A$2,A142=Данные!$C$9)),F141+1,F141),IF(AND(B142=Данные!$B$7,NOT(ISBLANK(C142)),OR(A142=$A$2,A142=Данные!$C$9)),1,0))</f>
        <v>0</v>
      </c>
      <c r="G142" s="132" t="str">
        <f t="shared" si="2"/>
        <v/>
      </c>
      <c r="H142" s="17"/>
      <c r="I142" s="16"/>
      <c r="J142" s="16"/>
      <c r="K142" s="17" t="s">
        <v>9</v>
      </c>
      <c r="L142" s="17" t="s">
        <v>9</v>
      </c>
      <c r="M142" s="9"/>
      <c r="N142" s="14">
        <v>1</v>
      </c>
    </row>
    <row r="143" spans="1:16" hidden="1">
      <c r="A143" s="106" t="str">
        <f>A142</f>
        <v>СМР</v>
      </c>
      <c r="B143" s="106" t="str">
        <f>B142</f>
        <v>Да</v>
      </c>
      <c r="C143" s="15"/>
      <c r="D143" s="15"/>
      <c r="E143" s="10">
        <f t="shared" si="1"/>
        <v>6</v>
      </c>
      <c r="F143" s="159">
        <f>IF(E142=E141,IF(AND(B143=Данные!$B$7,NOT(ISBLANK(C143)),OR(A143=$A$2,A143=Данные!$C$9)),F142+1,F142),IF(AND(B143=Данные!$B$7,NOT(ISBLANK(C143)),OR(A143=$A$2,A143=Данные!$C$9)),1,0))</f>
        <v>0</v>
      </c>
      <c r="G143" s="132" t="str">
        <f t="shared" si="2"/>
        <v/>
      </c>
      <c r="H143" s="17"/>
      <c r="I143" s="16"/>
      <c r="J143" s="16"/>
      <c r="K143" s="17" t="s">
        <v>10</v>
      </c>
      <c r="L143" s="17" t="s">
        <v>10</v>
      </c>
      <c r="M143" s="9"/>
      <c r="N143" s="14">
        <v>0</v>
      </c>
    </row>
    <row r="144" spans="1:16" ht="90" hidden="1">
      <c r="A144" s="9" t="s">
        <v>173</v>
      </c>
      <c r="B144" s="9" t="s">
        <v>10</v>
      </c>
      <c r="C144" s="16" t="s">
        <v>48</v>
      </c>
      <c r="D144" s="16" t="s">
        <v>316</v>
      </c>
      <c r="E144" s="12">
        <f t="shared" si="1"/>
        <v>6</v>
      </c>
      <c r="F144" s="159">
        <f>IF(E143=E142,IF(AND(B144=Данные!$B$7,NOT(ISBLANK(C144)),OR(A144=$A$2,A144=Данные!$C$9)),F143+1,F143),IF(AND(B144=Данные!$B$7,NOT(ISBLANK(C144)),OR(A144=$A$2,A144=Данные!$C$9)),1,0))</f>
        <v>0</v>
      </c>
      <c r="G144" s="191" t="str">
        <f t="shared" si="2"/>
        <v>6.0</v>
      </c>
      <c r="H144" s="19" t="s">
        <v>22</v>
      </c>
      <c r="I144" s="19" t="s">
        <v>248</v>
      </c>
      <c r="J144" s="13"/>
      <c r="K144" s="19" t="s">
        <v>37</v>
      </c>
      <c r="L144" s="14"/>
      <c r="M144" s="27" t="s">
        <v>291</v>
      </c>
      <c r="N144" s="9"/>
    </row>
    <row r="145" spans="1:14" ht="45" hidden="1">
      <c r="A145" s="106" t="str">
        <f>A144</f>
        <v>общее</v>
      </c>
      <c r="B145" s="106" t="str">
        <f>B144</f>
        <v>Нет</v>
      </c>
      <c r="C145" s="15"/>
      <c r="D145" s="15"/>
      <c r="E145" s="10">
        <f t="shared" si="1"/>
        <v>6</v>
      </c>
      <c r="F145" s="159">
        <f>IF(E144=E143,IF(AND(B145=Данные!$B$7,NOT(ISBLANK(C145)),OR(A145=$A$2,A145=Данные!$C$9)),F144+1,F144),IF(AND(B145=Данные!$B$7,NOT(ISBLANK(C145)),OR(A145=$A$2,A145=Данные!$C$9)),1,0))</f>
        <v>0</v>
      </c>
      <c r="G145" s="191" t="str">
        <f t="shared" si="2"/>
        <v/>
      </c>
      <c r="H145" s="17"/>
      <c r="I145" s="16"/>
      <c r="J145" s="16"/>
      <c r="K145" s="17" t="str">
        <f>"менее "&amp;M144&amp;" чел."</f>
        <v>менее УКАЗАТЬ ЧИСЛО чел.</v>
      </c>
      <c r="L145" s="17" t="str">
        <f>"Достаточное кол-во / Соответствие "&amp;M144&amp;" чел."</f>
        <v>Достаточное кол-во / Соответствие УКАЗАТЬ ЧИСЛО чел.</v>
      </c>
      <c r="M145" s="9"/>
      <c r="N145" s="14">
        <v>1</v>
      </c>
    </row>
    <row r="146" spans="1:14" ht="45" hidden="1">
      <c r="A146" s="106" t="str">
        <f>A145</f>
        <v>общее</v>
      </c>
      <c r="B146" s="106" t="str">
        <f>B145</f>
        <v>Нет</v>
      </c>
      <c r="C146" s="15"/>
      <c r="D146" s="15"/>
      <c r="E146" s="10">
        <f t="shared" si="1"/>
        <v>6</v>
      </c>
      <c r="F146" s="159">
        <f>IF(E145=E144,IF(AND(B146=Данные!$B$7,NOT(ISBLANK(C146)),OR(A146=$A$2,A146=Данные!$C$9)),F145+1,F145),IF(AND(B146=Данные!$B$7,NOT(ISBLANK(C146)),OR(A146=$A$2,A146=Данные!$C$9)),1,0))</f>
        <v>0</v>
      </c>
      <c r="G146" s="191" t="str">
        <f t="shared" si="2"/>
        <v/>
      </c>
      <c r="H146" s="17"/>
      <c r="I146" s="16"/>
      <c r="J146" s="16"/>
      <c r="K146" s="17" t="str">
        <f>M144&amp;" или более чел."</f>
        <v>УКАЗАТЬ ЧИСЛО или более чел.</v>
      </c>
      <c r="L146" s="17" t="str">
        <f>"Недостаточное кол-во / Несоответствие "&amp;M144&amp;" чел."</f>
        <v>Недостаточное кол-во / Несоответствие УКАЗАТЬ ЧИСЛО чел.</v>
      </c>
      <c r="M146" s="9"/>
      <c r="N146" s="14">
        <v>0</v>
      </c>
    </row>
    <row r="147" spans="1:14" ht="146.25" hidden="1">
      <c r="A147" s="9" t="s">
        <v>173</v>
      </c>
      <c r="B147" s="9" t="s">
        <v>10</v>
      </c>
      <c r="C147" s="16" t="s">
        <v>48</v>
      </c>
      <c r="D147" s="16" t="s">
        <v>316</v>
      </c>
      <c r="E147" s="12">
        <f t="shared" si="1"/>
        <v>6</v>
      </c>
      <c r="F147" s="159">
        <f>IF(E146=E145,IF(AND(B147=Данные!$B$7,NOT(ISBLANK(C147)),OR(A147=$A$2,A147=Данные!$C$9)),F146+1,F146),IF(AND(B147=Данные!$B$7,NOT(ISBLANK(C147)),OR(A147=$A$2,A147=Данные!$C$9)),1,0))</f>
        <v>0</v>
      </c>
      <c r="G147" s="191" t="str">
        <f t="shared" si="2"/>
        <v>6.0</v>
      </c>
      <c r="H147" s="19" t="s">
        <v>243</v>
      </c>
      <c r="I147" s="19" t="s">
        <v>152</v>
      </c>
      <c r="J147" s="13"/>
      <c r="K147" s="19" t="s">
        <v>38</v>
      </c>
      <c r="L147" s="14"/>
      <c r="M147" s="27" t="s">
        <v>291</v>
      </c>
      <c r="N147" s="9"/>
    </row>
    <row r="148" spans="1:14" ht="45" hidden="1">
      <c r="A148" s="106" t="str">
        <f>A147</f>
        <v>общее</v>
      </c>
      <c r="B148" s="106" t="str">
        <f>B147</f>
        <v>Нет</v>
      </c>
      <c r="C148" s="15"/>
      <c r="D148" s="15"/>
      <c r="E148" s="10">
        <f t="shared" si="1"/>
        <v>6</v>
      </c>
      <c r="F148" s="159">
        <f>IF(E147=E146,IF(AND(B148=Данные!$B$7,NOT(ISBLANK(C148)),OR(A148=$A$2,A148=Данные!$C$9)),F147+1,F147),IF(AND(B148=Данные!$B$7,NOT(ISBLANK(C148)),OR(A148=$A$2,A148=Данные!$C$9)),1,0))</f>
        <v>0</v>
      </c>
      <c r="G148" s="191">
        <f t="shared" ref="G148" si="29">IF(E148=E122,IF(ISBLANK(H148),"",CONCATENATE(E148,".",F148)),E148)</f>
        <v>6</v>
      </c>
      <c r="H148" s="17"/>
      <c r="I148" s="16"/>
      <c r="J148" s="16"/>
      <c r="K148" s="17" t="str">
        <f>"менее "&amp;M147&amp;" чел."</f>
        <v>менее УКАЗАТЬ ЧИСЛО чел.</v>
      </c>
      <c r="L148" s="17" t="str">
        <f>"Достаточное кол-во / Соответствие "&amp;M147&amp;" чел."</f>
        <v>Достаточное кол-во / Соответствие УКАЗАТЬ ЧИСЛО чел.</v>
      </c>
      <c r="M148" s="9"/>
      <c r="N148" s="14">
        <v>1</v>
      </c>
    </row>
    <row r="149" spans="1:14" ht="45" hidden="1">
      <c r="A149" s="106" t="str">
        <f>A148</f>
        <v>общее</v>
      </c>
      <c r="B149" s="106" t="str">
        <f>B148</f>
        <v>Нет</v>
      </c>
      <c r="C149" s="15"/>
      <c r="D149" s="15"/>
      <c r="E149" s="10">
        <f t="shared" si="1"/>
        <v>6</v>
      </c>
      <c r="F149" s="159">
        <f>IF(E148=E147,IF(AND(B149=Данные!$B$7,NOT(ISBLANK(C149)),OR(A149=$A$2,A149=Данные!$C$9)),F148+1,F148),IF(AND(B149=Данные!$B$7,NOT(ISBLANK(C149)),OR(A149=$A$2,A149=Данные!$C$9)),1,0))</f>
        <v>0</v>
      </c>
      <c r="G149" s="191" t="str">
        <f t="shared" si="2"/>
        <v/>
      </c>
      <c r="H149" s="17"/>
      <c r="I149" s="16"/>
      <c r="J149" s="16"/>
      <c r="K149" s="17" t="str">
        <f>M147&amp;" или более чел."</f>
        <v>УКАЗАТЬ ЧИСЛО или более чел.</v>
      </c>
      <c r="L149" s="17" t="str">
        <f>"Недостаточное кол-во / Несоответствие "&amp;M147&amp;" чел."</f>
        <v>Недостаточное кол-во / Несоответствие УКАЗАТЬ ЧИСЛО чел.</v>
      </c>
      <c r="M149" s="9"/>
      <c r="N149" s="14">
        <v>0</v>
      </c>
    </row>
    <row r="150" spans="1:14" ht="168.75" hidden="1">
      <c r="A150" s="9" t="s">
        <v>173</v>
      </c>
      <c r="B150" s="9" t="s">
        <v>10</v>
      </c>
      <c r="C150" s="16" t="s">
        <v>48</v>
      </c>
      <c r="D150" s="16" t="s">
        <v>316</v>
      </c>
      <c r="E150" s="12">
        <f t="shared" si="1"/>
        <v>6</v>
      </c>
      <c r="F150" s="159">
        <f>IF(E149=E148,IF(AND(B150=Данные!$B$7,NOT(ISBLANK(C150)),OR(A150=$A$2,A150=Данные!$C$9)),F149+1,F149),IF(AND(B150=Данные!$B$7,NOT(ISBLANK(C150)),OR(A150=$A$2,A150=Данные!$C$9)),1,0))</f>
        <v>0</v>
      </c>
      <c r="G150" s="191" t="str">
        <f t="shared" si="2"/>
        <v>6.0</v>
      </c>
      <c r="H150" s="19" t="s">
        <v>244</v>
      </c>
      <c r="I150" s="19" t="s">
        <v>249</v>
      </c>
      <c r="J150" s="13"/>
      <c r="K150" s="19" t="s">
        <v>39</v>
      </c>
      <c r="L150" s="14"/>
      <c r="M150" s="27" t="s">
        <v>291</v>
      </c>
      <c r="N150" s="9"/>
    </row>
    <row r="151" spans="1:14" ht="45" hidden="1">
      <c r="A151" s="106" t="str">
        <f>A150</f>
        <v>общее</v>
      </c>
      <c r="B151" s="106" t="str">
        <f>B150</f>
        <v>Нет</v>
      </c>
      <c r="C151" s="15"/>
      <c r="D151" s="15"/>
      <c r="E151" s="10">
        <f t="shared" si="1"/>
        <v>6</v>
      </c>
      <c r="F151" s="159">
        <f>IF(E150=E149,IF(AND(B151=Данные!$B$7,NOT(ISBLANK(C151)),OR(A151=$A$2,A151=Данные!$C$9)),F150+1,F150),IF(AND(B151=Данные!$B$7,NOT(ISBLANK(C151)),OR(A151=$A$2,A151=Данные!$C$9)),1,0))</f>
        <v>0</v>
      </c>
      <c r="G151" s="191" t="str">
        <f t="shared" si="2"/>
        <v/>
      </c>
      <c r="H151" s="17"/>
      <c r="I151" s="16"/>
      <c r="J151" s="16"/>
      <c r="K151" s="17" t="str">
        <f>"менее "&amp;M150&amp;" чел."</f>
        <v>менее УКАЗАТЬ ЧИСЛО чел.</v>
      </c>
      <c r="L151" s="17" t="str">
        <f>"Достаточное кол-во / Соответствие "&amp;M150&amp;" чел."</f>
        <v>Достаточное кол-во / Соответствие УКАЗАТЬ ЧИСЛО чел.</v>
      </c>
      <c r="M151" s="9"/>
      <c r="N151" s="14">
        <v>1</v>
      </c>
    </row>
    <row r="152" spans="1:14" ht="45" hidden="1">
      <c r="A152" s="106" t="str">
        <f>A151</f>
        <v>общее</v>
      </c>
      <c r="B152" s="106" t="str">
        <f>B151</f>
        <v>Нет</v>
      </c>
      <c r="C152" s="15"/>
      <c r="D152" s="15"/>
      <c r="E152" s="10">
        <f t="shared" si="1"/>
        <v>6</v>
      </c>
      <c r="F152" s="159">
        <f>IF(E151=E150,IF(AND(B152=Данные!$B$7,NOT(ISBLANK(C152)),OR(A152=$A$2,A152=Данные!$C$9)),F151+1,F151),IF(AND(B152=Данные!$B$7,NOT(ISBLANK(C152)),OR(A152=$A$2,A152=Данные!$C$9)),1,0))</f>
        <v>0</v>
      </c>
      <c r="G152" s="191" t="str">
        <f t="shared" si="2"/>
        <v/>
      </c>
      <c r="H152" s="17"/>
      <c r="I152" s="16"/>
      <c r="J152" s="16"/>
      <c r="K152" s="17" t="str">
        <f>M150&amp;" или более чел."</f>
        <v>УКАЗАТЬ ЧИСЛО или более чел.</v>
      </c>
      <c r="L152" s="17" t="str">
        <f>"Недостаточное кол-во / Несоответствие "&amp;M150&amp;" чел."</f>
        <v>Недостаточное кол-во / Несоответствие УКАЗАТЬ ЧИСЛО чел.</v>
      </c>
      <c r="M152" s="9"/>
      <c r="N152" s="14">
        <v>0</v>
      </c>
    </row>
    <row r="153" spans="1:14" ht="135" hidden="1">
      <c r="A153" s="9" t="s">
        <v>173</v>
      </c>
      <c r="B153" s="9" t="s">
        <v>10</v>
      </c>
      <c r="C153" s="16" t="s">
        <v>48</v>
      </c>
      <c r="D153" s="16" t="s">
        <v>316</v>
      </c>
      <c r="E153" s="12">
        <f t="shared" si="1"/>
        <v>6</v>
      </c>
      <c r="F153" s="159">
        <f>IF(E152=E151,IF(AND(B153=Данные!$B$7,NOT(ISBLANK(C153)),OR(A153=$A$2,A153=Данные!$C$9)),F152+1,F152),IF(AND(B153=Данные!$B$7,NOT(ISBLANK(C153)),OR(A153=$A$2,A153=Данные!$C$9)),1,0))</f>
        <v>0</v>
      </c>
      <c r="G153" s="191" t="str">
        <f t="shared" si="2"/>
        <v>6.0</v>
      </c>
      <c r="H153" s="19" t="s">
        <v>245</v>
      </c>
      <c r="I153" s="19" t="s">
        <v>250</v>
      </c>
      <c r="J153" s="13"/>
      <c r="K153" s="19" t="s">
        <v>40</v>
      </c>
      <c r="L153" s="14"/>
      <c r="M153" s="27" t="s">
        <v>291</v>
      </c>
      <c r="N153" s="9"/>
    </row>
    <row r="154" spans="1:14" ht="45" hidden="1">
      <c r="A154" s="106" t="str">
        <f>A153</f>
        <v>общее</v>
      </c>
      <c r="B154" s="106" t="str">
        <f>B153</f>
        <v>Нет</v>
      </c>
      <c r="C154" s="15"/>
      <c r="D154" s="15"/>
      <c r="E154" s="10">
        <f t="shared" si="1"/>
        <v>6</v>
      </c>
      <c r="F154" s="159">
        <f>IF(E153=E152,IF(AND(B154=Данные!$B$7,NOT(ISBLANK(C154)),OR(A154=$A$2,A154=Данные!$C$9)),F153+1,F153),IF(AND(B154=Данные!$B$7,NOT(ISBLANK(C154)),OR(A154=$A$2,A154=Данные!$C$9)),1,0))</f>
        <v>0</v>
      </c>
      <c r="G154" s="191" t="str">
        <f t="shared" si="2"/>
        <v/>
      </c>
      <c r="H154" s="17"/>
      <c r="I154" s="16"/>
      <c r="J154" s="16"/>
      <c r="K154" s="17" t="str">
        <f>"менее "&amp;M153&amp;" чел."</f>
        <v>менее УКАЗАТЬ ЧИСЛО чел.</v>
      </c>
      <c r="L154" s="17" t="str">
        <f>"Достаточное кол-во / Соответствие "&amp;M153&amp;" чел."</f>
        <v>Достаточное кол-во / Соответствие УКАЗАТЬ ЧИСЛО чел.</v>
      </c>
      <c r="M154" s="9"/>
      <c r="N154" s="14">
        <v>1</v>
      </c>
    </row>
    <row r="155" spans="1:14" ht="45" hidden="1">
      <c r="A155" s="106" t="str">
        <f>A154</f>
        <v>общее</v>
      </c>
      <c r="B155" s="106" t="str">
        <f>B154</f>
        <v>Нет</v>
      </c>
      <c r="C155" s="15"/>
      <c r="D155" s="15"/>
      <c r="E155" s="10">
        <f t="shared" si="1"/>
        <v>6</v>
      </c>
      <c r="F155" s="159">
        <f>IF(E154=E153,IF(AND(B155=Данные!$B$7,NOT(ISBLANK(C155)),OR(A155=$A$2,A155=Данные!$C$9)),F154+1,F154),IF(AND(B155=Данные!$B$7,NOT(ISBLANK(C155)),OR(A155=$A$2,A155=Данные!$C$9)),1,0))</f>
        <v>0</v>
      </c>
      <c r="G155" s="191" t="str">
        <f t="shared" si="2"/>
        <v/>
      </c>
      <c r="H155" s="17"/>
      <c r="I155" s="16"/>
      <c r="J155" s="16"/>
      <c r="K155" s="17" t="str">
        <f>M153&amp;" или более чел."</f>
        <v>УКАЗАТЬ ЧИСЛО или более чел.</v>
      </c>
      <c r="L155" s="17" t="str">
        <f>"Недостаточное кол-во / Несоответствие "&amp;M153&amp;" чел."</f>
        <v>Недостаточное кол-во / Несоответствие УКАЗАТЬ ЧИСЛО чел.</v>
      </c>
      <c r="M155" s="9"/>
      <c r="N155" s="14">
        <v>0</v>
      </c>
    </row>
    <row r="156" spans="1:14" ht="135" hidden="1">
      <c r="A156" s="9" t="s">
        <v>173</v>
      </c>
      <c r="B156" s="9" t="s">
        <v>10</v>
      </c>
      <c r="C156" s="16" t="s">
        <v>48</v>
      </c>
      <c r="D156" s="16" t="s">
        <v>316</v>
      </c>
      <c r="E156" s="12">
        <f t="shared" si="1"/>
        <v>6</v>
      </c>
      <c r="F156" s="159">
        <f>IF(E155=E154,IF(AND(B156=Данные!$B$7,NOT(ISBLANK(C156)),OR(A156=$A$2,A156=Данные!$C$9)),F155+1,F155),IF(AND(B156=Данные!$B$7,NOT(ISBLANK(C156)),OR(A156=$A$2,A156=Данные!$C$9)),1,0))</f>
        <v>0</v>
      </c>
      <c r="G156" s="191" t="str">
        <f t="shared" ref="G156:G250" si="30">IF(E156=E155,IF(ISBLANK(H156),"",CONCATENATE(E156,".",F156)),E156)</f>
        <v>6.0</v>
      </c>
      <c r="H156" s="19" t="s">
        <v>246</v>
      </c>
      <c r="I156" s="19" t="s">
        <v>251</v>
      </c>
      <c r="J156" s="13"/>
      <c r="K156" s="19" t="s">
        <v>31</v>
      </c>
      <c r="L156" s="14"/>
      <c r="M156" s="27" t="s">
        <v>291</v>
      </c>
      <c r="N156" s="9"/>
    </row>
    <row r="157" spans="1:14" ht="33.75" hidden="1">
      <c r="A157" s="106" t="str">
        <f>A156</f>
        <v>общее</v>
      </c>
      <c r="B157" s="106" t="str">
        <f>B156</f>
        <v>Нет</v>
      </c>
      <c r="C157" s="15"/>
      <c r="D157" s="15"/>
      <c r="E157" s="10">
        <f t="shared" si="1"/>
        <v>6</v>
      </c>
      <c r="F157" s="159">
        <f>IF(E156=E155,IF(AND(B157=Данные!$B$7,NOT(ISBLANK(C157)),OR(A157=$A$2,A157=Данные!$C$9)),F156+1,F156),IF(AND(B157=Данные!$B$7,NOT(ISBLANK(C157)),OR(A157=$A$2,A157=Данные!$C$9)),1,0))</f>
        <v>0</v>
      </c>
      <c r="G157" s="191" t="str">
        <f t="shared" si="30"/>
        <v/>
      </c>
      <c r="H157" s="17"/>
      <c r="I157" s="16"/>
      <c r="J157" s="16"/>
      <c r="K157" s="17" t="str">
        <f>"менее "&amp;M156&amp;" ед."</f>
        <v>менее УКАЗАТЬ ЧИСЛО ед.</v>
      </c>
      <c r="L157" s="17" t="str">
        <f>"Достаточное кол-во / Соответствие "&amp;M156&amp;" ед."</f>
        <v>Достаточное кол-во / Соответствие УКАЗАТЬ ЧИСЛО ед.</v>
      </c>
      <c r="M157" s="9"/>
      <c r="N157" s="14">
        <v>1</v>
      </c>
    </row>
    <row r="158" spans="1:14" ht="33.75" hidden="1">
      <c r="A158" s="106" t="str">
        <f>A157</f>
        <v>общее</v>
      </c>
      <c r="B158" s="106" t="str">
        <f>B157</f>
        <v>Нет</v>
      </c>
      <c r="C158" s="15"/>
      <c r="D158" s="15"/>
      <c r="E158" s="10">
        <f t="shared" ref="E158:E252" si="31">E157</f>
        <v>6</v>
      </c>
      <c r="F158" s="159">
        <f>IF(E157=E156,IF(AND(B158=Данные!$B$7,NOT(ISBLANK(C158)),OR(A158=$A$2,A158=Данные!$C$9)),F157+1,F157),IF(AND(B158=Данные!$B$7,NOT(ISBLANK(C158)),OR(A158=$A$2,A158=Данные!$C$9)),1,0))</f>
        <v>0</v>
      </c>
      <c r="G158" s="191" t="str">
        <f t="shared" si="30"/>
        <v/>
      </c>
      <c r="H158" s="17"/>
      <c r="I158" s="16"/>
      <c r="J158" s="16"/>
      <c r="K158" s="17" t="str">
        <f>M156&amp;" или более ед."</f>
        <v>УКАЗАТЬ ЧИСЛО или более ед.</v>
      </c>
      <c r="L158" s="17" t="str">
        <f>"Недостаточное кол-во / Несоответствие "&amp;M156&amp;" ед."</f>
        <v>Недостаточное кол-во / Несоответствие УКАЗАТЬ ЧИСЛО ед.</v>
      </c>
      <c r="M158" s="9"/>
      <c r="N158" s="14">
        <v>0</v>
      </c>
    </row>
    <row r="159" spans="1:14" ht="135" hidden="1">
      <c r="A159" s="9" t="s">
        <v>173</v>
      </c>
      <c r="B159" s="9" t="s">
        <v>10</v>
      </c>
      <c r="C159" s="16" t="s">
        <v>48</v>
      </c>
      <c r="D159" s="16" t="s">
        <v>316</v>
      </c>
      <c r="E159" s="12">
        <f t="shared" si="31"/>
        <v>6</v>
      </c>
      <c r="F159" s="159">
        <f>IF(E158=E157,IF(AND(B159=Данные!$B$7,NOT(ISBLANK(C159)),OR(A159=$A$2,A159=Данные!$C$9)),F158+1,F158),IF(AND(B159=Данные!$B$7,NOT(ISBLANK(C159)),OR(A159=$A$2,A159=Данные!$C$9)),1,0))</f>
        <v>0</v>
      </c>
      <c r="G159" s="191" t="str">
        <f t="shared" si="30"/>
        <v>6.0</v>
      </c>
      <c r="H159" s="19" t="s">
        <v>247</v>
      </c>
      <c r="I159" s="19" t="s">
        <v>252</v>
      </c>
      <c r="J159" s="13"/>
      <c r="K159" s="19" t="s">
        <v>42</v>
      </c>
      <c r="L159" s="14"/>
      <c r="M159" s="9"/>
      <c r="N159" s="9"/>
    </row>
    <row r="160" spans="1:14" hidden="1">
      <c r="A160" s="106" t="str">
        <f>A159</f>
        <v>общее</v>
      </c>
      <c r="B160" s="106" t="str">
        <f>B159</f>
        <v>Нет</v>
      </c>
      <c r="C160" s="15"/>
      <c r="D160" s="15"/>
      <c r="E160" s="10">
        <f t="shared" si="31"/>
        <v>6</v>
      </c>
      <c r="F160" s="159">
        <f>IF(E159=E158,IF(AND(B160=Данные!$B$7,NOT(ISBLANK(C160)),OR(A160=$A$2,A160=Данные!$C$9)),F159+1,F159),IF(AND(B160=Данные!$B$7,NOT(ISBLANK(C160)),OR(A160=$A$2,A160=Данные!$C$9)),1,0))</f>
        <v>0</v>
      </c>
      <c r="G160" s="191" t="str">
        <f t="shared" si="30"/>
        <v/>
      </c>
      <c r="H160" s="9"/>
      <c r="I160" s="16"/>
      <c r="J160" s="16"/>
      <c r="K160" s="17" t="s">
        <v>9</v>
      </c>
      <c r="L160" s="17" t="s">
        <v>9</v>
      </c>
      <c r="M160" s="9"/>
      <c r="N160" s="14">
        <v>1</v>
      </c>
    </row>
    <row r="161" spans="1:14" hidden="1">
      <c r="A161" s="106" t="str">
        <f>A160</f>
        <v>общее</v>
      </c>
      <c r="B161" s="106" t="str">
        <f>B160</f>
        <v>Нет</v>
      </c>
      <c r="C161" s="15"/>
      <c r="D161" s="15"/>
      <c r="E161" s="10">
        <f t="shared" si="31"/>
        <v>6</v>
      </c>
      <c r="F161" s="159">
        <f>IF(E160=E159,IF(AND(B161=Данные!$B$7,NOT(ISBLANK(C161)),OR(A161=$A$2,A161=Данные!$C$9)),F160+1,F160),IF(AND(B161=Данные!$B$7,NOT(ISBLANK(C161)),OR(A161=$A$2,A161=Данные!$C$9)),1,0))</f>
        <v>0</v>
      </c>
      <c r="G161" s="191" t="str">
        <f t="shared" si="30"/>
        <v/>
      </c>
      <c r="H161" s="9"/>
      <c r="I161" s="16"/>
      <c r="J161" s="16"/>
      <c r="K161" s="17" t="s">
        <v>10</v>
      </c>
      <c r="L161" s="17" t="s">
        <v>10</v>
      </c>
      <c r="M161" s="9"/>
      <c r="N161" s="14">
        <v>0</v>
      </c>
    </row>
    <row r="162" spans="1:14" ht="123.75" hidden="1">
      <c r="A162" s="9" t="s">
        <v>173</v>
      </c>
      <c r="B162" s="9" t="s">
        <v>10</v>
      </c>
      <c r="C162" s="16" t="s">
        <v>48</v>
      </c>
      <c r="D162" s="16" t="s">
        <v>316</v>
      </c>
      <c r="E162" s="12">
        <f t="shared" si="31"/>
        <v>6</v>
      </c>
      <c r="F162" s="159">
        <f>IF(E161=E160,IF(AND(B162=Данные!$B$7,NOT(ISBLANK(C162)),OR(A162=$A$2,A162=Данные!$C$9)),F161+1,F161),IF(AND(B162=Данные!$B$7,NOT(ISBLANK(C162)),OR(A162=$A$2,A162=Данные!$C$9)),1,0))</f>
        <v>0</v>
      </c>
      <c r="G162" s="191" t="str">
        <f t="shared" si="30"/>
        <v>6.0</v>
      </c>
      <c r="H162" s="19" t="s">
        <v>56</v>
      </c>
      <c r="I162" s="19" t="s">
        <v>253</v>
      </c>
      <c r="J162" s="13"/>
      <c r="K162" s="19" t="s">
        <v>43</v>
      </c>
      <c r="L162" s="14"/>
      <c r="M162" s="9"/>
      <c r="N162" s="9"/>
    </row>
    <row r="163" spans="1:14" hidden="1">
      <c r="A163" s="106" t="str">
        <f>A162</f>
        <v>общее</v>
      </c>
      <c r="B163" s="106" t="str">
        <f>B162</f>
        <v>Нет</v>
      </c>
      <c r="C163" s="15"/>
      <c r="D163" s="15"/>
      <c r="E163" s="10">
        <f t="shared" si="31"/>
        <v>6</v>
      </c>
      <c r="F163" s="159">
        <f>IF(E162=E161,IF(AND(B163=Данные!$B$7,NOT(ISBLANK(C163)),OR(A163=$A$2,A163=Данные!$C$9)),F162+1,F162),IF(AND(B163=Данные!$B$7,NOT(ISBLANK(C163)),OR(A163=$A$2,A163=Данные!$C$9)),1,0))</f>
        <v>0</v>
      </c>
      <c r="G163" s="191" t="str">
        <f t="shared" si="30"/>
        <v/>
      </c>
      <c r="H163" s="9"/>
      <c r="I163" s="16"/>
      <c r="J163" s="16"/>
      <c r="K163" s="17" t="s">
        <v>9</v>
      </c>
      <c r="L163" s="17" t="s">
        <v>9</v>
      </c>
      <c r="M163" s="9"/>
      <c r="N163" s="14">
        <v>1</v>
      </c>
    </row>
    <row r="164" spans="1:14" hidden="1">
      <c r="A164" s="106" t="str">
        <f>A163</f>
        <v>общее</v>
      </c>
      <c r="B164" s="106" t="str">
        <f>B163</f>
        <v>Нет</v>
      </c>
      <c r="C164" s="15"/>
      <c r="D164" s="15"/>
      <c r="E164" s="10">
        <f t="shared" si="31"/>
        <v>6</v>
      </c>
      <c r="F164" s="159">
        <f>IF(E163=E162,IF(AND(B164=Данные!$B$7,NOT(ISBLANK(C164)),OR(A164=$A$2,A164=Данные!$C$9)),F163+1,F163),IF(AND(B164=Данные!$B$7,NOT(ISBLANK(C164)),OR(A164=$A$2,A164=Данные!$C$9)),1,0))</f>
        <v>0</v>
      </c>
      <c r="G164" s="191" t="str">
        <f t="shared" si="30"/>
        <v/>
      </c>
      <c r="H164" s="9"/>
      <c r="I164" s="16"/>
      <c r="J164" s="16"/>
      <c r="K164" s="17" t="s">
        <v>10</v>
      </c>
      <c r="L164" s="17" t="s">
        <v>10</v>
      </c>
      <c r="M164" s="9"/>
      <c r="N164" s="14">
        <v>0</v>
      </c>
    </row>
    <row r="165" spans="1:14">
      <c r="A165" s="185" t="s">
        <v>173</v>
      </c>
      <c r="B165" s="9"/>
      <c r="C165" s="132"/>
      <c r="D165" s="132"/>
      <c r="E165" s="11">
        <v>6</v>
      </c>
      <c r="F165" s="159">
        <f>IF(E164=E163,IF(AND(B165=Данные!$B$7,NOT(ISBLANK(C165)),OR(A165=$A$2,A165=Данные!$C$9)),F164+1,F164),IF(AND(B165=Данные!$B$7,NOT(ISBLANK(C165)),OR(A165=$A$2,A165=Данные!$C$9)),1,0))</f>
        <v>0</v>
      </c>
      <c r="G165" s="132">
        <v>6</v>
      </c>
      <c r="H165" s="18" t="s">
        <v>1</v>
      </c>
      <c r="I165" s="18"/>
      <c r="J165" s="18"/>
      <c r="K165" s="18"/>
      <c r="L165" s="132"/>
      <c r="M165" s="9"/>
      <c r="N165" s="9"/>
    </row>
    <row r="166" spans="1:14" ht="33.75">
      <c r="A166" s="9" t="s">
        <v>173</v>
      </c>
      <c r="B166" s="9" t="s">
        <v>9</v>
      </c>
      <c r="C166" s="16" t="s">
        <v>48</v>
      </c>
      <c r="D166" s="16" t="s">
        <v>316</v>
      </c>
      <c r="E166" s="12">
        <v>6</v>
      </c>
      <c r="F166" s="159">
        <f>IF(E165=E164,IF(AND(B166=Данные!$B$7,NOT(ISBLANK(C166)),OR(A166=$A$2,A166=Данные!$C$9)),F165+1,F165),IF(AND(B166=Данные!$B$7,NOT(ISBLANK(C166)),OR(A166=$A$2,A166=Данные!$C$9)),1,0))</f>
        <v>1</v>
      </c>
      <c r="G166" s="132" t="str">
        <f t="shared" si="30"/>
        <v>6.1</v>
      </c>
      <c r="H166" s="13" t="s">
        <v>3</v>
      </c>
      <c r="I166" s="13" t="s">
        <v>26</v>
      </c>
      <c r="J166" s="13"/>
      <c r="K166" s="13" t="s">
        <v>32</v>
      </c>
      <c r="L166" s="14"/>
      <c r="M166" s="9"/>
      <c r="N166" s="9"/>
    </row>
    <row r="167" spans="1:14" ht="13.9" customHeight="1">
      <c r="A167" s="106" t="str">
        <f t="shared" ref="A167:B170" si="32">A166</f>
        <v>общее</v>
      </c>
      <c r="B167" s="106" t="str">
        <f t="shared" si="32"/>
        <v>Да</v>
      </c>
      <c r="C167" s="15"/>
      <c r="D167" s="15"/>
      <c r="E167" s="10">
        <f t="shared" si="31"/>
        <v>6</v>
      </c>
      <c r="F167" s="159">
        <f>IF(E166=E165,IF(AND(B167=Данные!$B$7,NOT(ISBLANK(C167)),OR(A167=$A$2,A167=Данные!$C$9)),F166+1,F166),IF(AND(B167=Данные!$B$7,NOT(ISBLANK(C167)),OR(A167=$A$2,A167=Данные!$C$9)),1,0))</f>
        <v>1</v>
      </c>
      <c r="G167" s="132" t="str">
        <f t="shared" si="30"/>
        <v/>
      </c>
      <c r="H167" s="9"/>
      <c r="I167" s="16"/>
      <c r="J167" s="16"/>
      <c r="K167" s="17" t="s">
        <v>57</v>
      </c>
      <c r="L167" s="17" t="s">
        <v>57</v>
      </c>
      <c r="M167" s="9"/>
      <c r="N167" s="14">
        <v>0.1</v>
      </c>
    </row>
    <row r="168" spans="1:14" ht="13.9" customHeight="1">
      <c r="A168" s="106" t="str">
        <f t="shared" si="32"/>
        <v>общее</v>
      </c>
      <c r="B168" s="106" t="str">
        <f t="shared" si="32"/>
        <v>Да</v>
      </c>
      <c r="C168" s="15"/>
      <c r="D168" s="15"/>
      <c r="E168" s="10">
        <f t="shared" si="31"/>
        <v>6</v>
      </c>
      <c r="F168" s="159">
        <f>IF(E167=E166,IF(AND(B168=Данные!$B$7,NOT(ISBLANK(C168)),OR(A168=$A$2,A168=Данные!$C$9)),F167+1,F167),IF(AND(B168=Данные!$B$7,NOT(ISBLANK(C168)),OR(A168=$A$2,A168=Данные!$C$9)),1,0))</f>
        <v>1</v>
      </c>
      <c r="G168" s="132" t="str">
        <f t="shared" si="30"/>
        <v/>
      </c>
      <c r="H168" s="9"/>
      <c r="I168" s="16"/>
      <c r="J168" s="16"/>
      <c r="K168" s="17" t="s">
        <v>5</v>
      </c>
      <c r="L168" s="17" t="s">
        <v>5</v>
      </c>
      <c r="M168" s="9"/>
      <c r="N168" s="14">
        <v>0.5</v>
      </c>
    </row>
    <row r="169" spans="1:14" ht="13.9" customHeight="1">
      <c r="A169" s="106" t="str">
        <f t="shared" si="32"/>
        <v>общее</v>
      </c>
      <c r="B169" s="106" t="str">
        <f t="shared" si="32"/>
        <v>Да</v>
      </c>
      <c r="C169" s="15"/>
      <c r="D169" s="15"/>
      <c r="E169" s="10">
        <f t="shared" si="31"/>
        <v>6</v>
      </c>
      <c r="F169" s="159">
        <f>IF(E168=E167,IF(AND(B169=Данные!$B$7,NOT(ISBLANK(C169)),OR(A169=$A$2,A169=Данные!$C$9)),F168+1,F168),IF(AND(B169=Данные!$B$7,NOT(ISBLANK(C169)),OR(A169=$A$2,A169=Данные!$C$9)),1,0))</f>
        <v>1</v>
      </c>
      <c r="G169" s="132" t="str">
        <f t="shared" si="30"/>
        <v/>
      </c>
      <c r="H169" s="9"/>
      <c r="I169" s="16"/>
      <c r="J169" s="16"/>
      <c r="K169" s="17" t="s">
        <v>6</v>
      </c>
      <c r="L169" s="17" t="s">
        <v>6</v>
      </c>
      <c r="M169" s="9"/>
      <c r="N169" s="14">
        <v>0.75</v>
      </c>
    </row>
    <row r="170" spans="1:14" ht="13.9" customHeight="1">
      <c r="A170" s="106" t="str">
        <f t="shared" si="32"/>
        <v>общее</v>
      </c>
      <c r="B170" s="106" t="str">
        <f t="shared" si="32"/>
        <v>Да</v>
      </c>
      <c r="C170" s="15"/>
      <c r="D170" s="15"/>
      <c r="E170" s="10">
        <f t="shared" si="31"/>
        <v>6</v>
      </c>
      <c r="F170" s="159">
        <f>IF(E169=E168,IF(AND(B170=Данные!$B$7,NOT(ISBLANK(C170)),OR(A170=$A$2,A170=Данные!$C$9)),F169+1,F169),IF(AND(B170=Данные!$B$7,NOT(ISBLANK(C170)),OR(A170=$A$2,A170=Данные!$C$9)),1,0))</f>
        <v>1</v>
      </c>
      <c r="G170" s="132" t="str">
        <f t="shared" si="30"/>
        <v/>
      </c>
      <c r="H170" s="9"/>
      <c r="I170" s="16"/>
      <c r="J170" s="16"/>
      <c r="K170" s="17" t="s">
        <v>7</v>
      </c>
      <c r="L170" s="17" t="s">
        <v>7</v>
      </c>
      <c r="M170" s="9"/>
      <c r="N170" s="14">
        <v>1</v>
      </c>
    </row>
    <row r="171" spans="1:14" ht="33.75">
      <c r="A171" s="9" t="s">
        <v>173</v>
      </c>
      <c r="B171" s="9" t="s">
        <v>9</v>
      </c>
      <c r="C171" s="16" t="s">
        <v>48</v>
      </c>
      <c r="D171" s="16" t="s">
        <v>316</v>
      </c>
      <c r="E171" s="12">
        <f t="shared" si="31"/>
        <v>6</v>
      </c>
      <c r="F171" s="159">
        <f>IF(E170=E169,IF(AND(B171=Данные!$B$7,NOT(ISBLANK(C171)),OR(A171=$A$2,A171=Данные!$C$9)),F170+1,F170),IF(AND(B171=Данные!$B$7,NOT(ISBLANK(C171)),OR(A171=$A$2,A171=Данные!$C$9)),1,0))</f>
        <v>2</v>
      </c>
      <c r="G171" s="132" t="str">
        <f t="shared" si="30"/>
        <v>6.2</v>
      </c>
      <c r="H171" s="13" t="s">
        <v>4</v>
      </c>
      <c r="I171" s="13" t="s">
        <v>26</v>
      </c>
      <c r="J171" s="13"/>
      <c r="K171" s="13" t="s">
        <v>32</v>
      </c>
      <c r="L171" s="14"/>
      <c r="M171" s="9"/>
      <c r="N171" s="9"/>
    </row>
    <row r="172" spans="1:14" ht="13.9" customHeight="1">
      <c r="A172" s="106" t="str">
        <f t="shared" ref="A172:B175" si="33">A171</f>
        <v>общее</v>
      </c>
      <c r="B172" s="106" t="str">
        <f t="shared" si="33"/>
        <v>Да</v>
      </c>
      <c r="C172" s="15"/>
      <c r="D172" s="15"/>
      <c r="E172" s="10">
        <f t="shared" si="31"/>
        <v>6</v>
      </c>
      <c r="F172" s="159">
        <f>IF(E171=E170,IF(AND(B172=Данные!$B$7,NOT(ISBLANK(C172)),OR(A172=$A$2,A172=Данные!$C$9)),F171+1,F171),IF(AND(B172=Данные!$B$7,NOT(ISBLANK(C172)),OR(A172=$A$2,A172=Данные!$C$9)),1,0))</f>
        <v>2</v>
      </c>
      <c r="G172" s="132" t="str">
        <f t="shared" si="30"/>
        <v/>
      </c>
      <c r="H172" s="9"/>
      <c r="I172" s="16"/>
      <c r="J172" s="16"/>
      <c r="K172" s="17" t="s">
        <v>57</v>
      </c>
      <c r="L172" s="17" t="s">
        <v>57</v>
      </c>
      <c r="M172" s="9"/>
      <c r="N172" s="14">
        <v>0.1</v>
      </c>
    </row>
    <row r="173" spans="1:14" ht="13.9" customHeight="1">
      <c r="A173" s="106" t="str">
        <f t="shared" si="33"/>
        <v>общее</v>
      </c>
      <c r="B173" s="106" t="str">
        <f t="shared" si="33"/>
        <v>Да</v>
      </c>
      <c r="C173" s="15"/>
      <c r="D173" s="15"/>
      <c r="E173" s="10">
        <f t="shared" si="31"/>
        <v>6</v>
      </c>
      <c r="F173" s="159">
        <f>IF(E172=E171,IF(AND(B173=Данные!$B$7,NOT(ISBLANK(C173)),OR(A173=$A$2,A173=Данные!$C$9)),F172+1,F172),IF(AND(B173=Данные!$B$7,NOT(ISBLANK(C173)),OR(A173=$A$2,A173=Данные!$C$9)),1,0))</f>
        <v>2</v>
      </c>
      <c r="G173" s="132" t="str">
        <f t="shared" si="30"/>
        <v/>
      </c>
      <c r="H173" s="9"/>
      <c r="I173" s="16"/>
      <c r="J173" s="16"/>
      <c r="K173" s="17" t="s">
        <v>5</v>
      </c>
      <c r="L173" s="17" t="s">
        <v>5</v>
      </c>
      <c r="M173" s="9"/>
      <c r="N173" s="14">
        <v>0.5</v>
      </c>
    </row>
    <row r="174" spans="1:14" ht="13.9" customHeight="1">
      <c r="A174" s="106" t="str">
        <f t="shared" si="33"/>
        <v>общее</v>
      </c>
      <c r="B174" s="106" t="str">
        <f t="shared" si="33"/>
        <v>Да</v>
      </c>
      <c r="C174" s="15"/>
      <c r="D174" s="15"/>
      <c r="E174" s="10">
        <f t="shared" si="31"/>
        <v>6</v>
      </c>
      <c r="F174" s="159">
        <f>IF(E173=E172,IF(AND(B174=Данные!$B$7,NOT(ISBLANK(C174)),OR(A174=$A$2,A174=Данные!$C$9)),F173+1,F173),IF(AND(B174=Данные!$B$7,NOT(ISBLANK(C174)),OR(A174=$A$2,A174=Данные!$C$9)),1,0))</f>
        <v>2</v>
      </c>
      <c r="G174" s="132" t="str">
        <f t="shared" si="30"/>
        <v/>
      </c>
      <c r="H174" s="9"/>
      <c r="I174" s="16"/>
      <c r="J174" s="16"/>
      <c r="K174" s="17" t="s">
        <v>6</v>
      </c>
      <c r="L174" s="17" t="s">
        <v>6</v>
      </c>
      <c r="M174" s="9"/>
      <c r="N174" s="14">
        <v>0.75</v>
      </c>
    </row>
    <row r="175" spans="1:14">
      <c r="A175" s="106" t="str">
        <f t="shared" si="33"/>
        <v>общее</v>
      </c>
      <c r="B175" s="106" t="str">
        <f t="shared" si="33"/>
        <v>Да</v>
      </c>
      <c r="C175" s="15"/>
      <c r="D175" s="15"/>
      <c r="E175" s="10">
        <f t="shared" si="31"/>
        <v>6</v>
      </c>
      <c r="F175" s="159">
        <f>IF(E174=E173,IF(AND(B175=Данные!$B$7,NOT(ISBLANK(C175)),OR(A175=$A$2,A175=Данные!$C$9)),F174+1,F174),IF(AND(B175=Данные!$B$7,NOT(ISBLANK(C175)),OR(A175=$A$2,A175=Данные!$C$9)),1,0))</f>
        <v>2</v>
      </c>
      <c r="G175" s="132" t="str">
        <f t="shared" si="30"/>
        <v/>
      </c>
      <c r="H175" s="9"/>
      <c r="I175" s="16"/>
      <c r="J175" s="16"/>
      <c r="K175" s="17" t="s">
        <v>7</v>
      </c>
      <c r="L175" s="17" t="s">
        <v>7</v>
      </c>
      <c r="M175" s="9"/>
      <c r="N175" s="14">
        <v>1</v>
      </c>
    </row>
    <row r="176" spans="1:14" ht="45">
      <c r="A176" s="9" t="s">
        <v>173</v>
      </c>
      <c r="B176" s="9" t="s">
        <v>9</v>
      </c>
      <c r="C176" s="16" t="s">
        <v>48</v>
      </c>
      <c r="D176" s="16" t="s">
        <v>316</v>
      </c>
      <c r="E176" s="12">
        <f t="shared" si="31"/>
        <v>6</v>
      </c>
      <c r="F176" s="159">
        <f>IF(E175=E174,IF(AND(B176=Данные!$B$7,NOT(ISBLANK(C176)),OR(A176=$A$2,A176=Данные!$C$9)),F175+1,F175),IF(AND(B176=Данные!$B$7,NOT(ISBLANK(C176)),OR(A176=$A$2,A176=Данные!$C$9)),1,0))</f>
        <v>3</v>
      </c>
      <c r="G176" s="132" t="str">
        <f t="shared" si="30"/>
        <v>6.3</v>
      </c>
      <c r="H176" s="19" t="s">
        <v>67</v>
      </c>
      <c r="I176" s="13" t="s">
        <v>338</v>
      </c>
      <c r="J176" s="27"/>
      <c r="K176" s="13"/>
      <c r="L176" s="14"/>
      <c r="M176" s="9"/>
      <c r="N176" s="9"/>
    </row>
    <row r="177" spans="1:14" ht="22.5">
      <c r="A177" s="106" t="str">
        <f t="shared" ref="A177:B180" si="34">A176</f>
        <v>общее</v>
      </c>
      <c r="B177" s="106" t="str">
        <f t="shared" si="34"/>
        <v>Да</v>
      </c>
      <c r="C177" s="15"/>
      <c r="D177" s="15"/>
      <c r="E177" s="10">
        <f t="shared" si="31"/>
        <v>6</v>
      </c>
      <c r="F177" s="159">
        <f>IF(E176=E175,IF(AND(B177=Данные!$B$7,NOT(ISBLANK(C177)),OR(A177=$A$2,A177=Данные!$C$9)),F176+1,F176),IF(AND(B177=Данные!$B$7,NOT(ISBLANK(C177)),OR(A177=$A$2,A177=Данные!$C$9)),1,0))</f>
        <v>3</v>
      </c>
      <c r="G177" s="132" t="str">
        <f t="shared" si="30"/>
        <v/>
      </c>
      <c r="H177" s="9"/>
      <c r="I177" s="16"/>
      <c r="J177" s="16"/>
      <c r="K177" s="17" t="s">
        <v>143</v>
      </c>
      <c r="L177" s="17" t="s">
        <v>128</v>
      </c>
      <c r="M177" s="9"/>
      <c r="N177" s="14">
        <v>1</v>
      </c>
    </row>
    <row r="178" spans="1:14" ht="22.5">
      <c r="A178" s="106" t="str">
        <f t="shared" si="34"/>
        <v>общее</v>
      </c>
      <c r="B178" s="106" t="str">
        <f t="shared" si="34"/>
        <v>Да</v>
      </c>
      <c r="C178" s="15"/>
      <c r="D178" s="15"/>
      <c r="E178" s="10">
        <f t="shared" si="31"/>
        <v>6</v>
      </c>
      <c r="F178" s="159">
        <f>IF(E177=E176,IF(AND(B178=Данные!$B$7,NOT(ISBLANK(C178)),OR(A178=$A$2,A178=Данные!$C$9)),F177+1,F177),IF(AND(B178=Данные!$B$7,NOT(ISBLANK(C178)),OR(A178=$A$2,A178=Данные!$C$9)),1,0))</f>
        <v>3</v>
      </c>
      <c r="G178" s="132" t="str">
        <f t="shared" si="30"/>
        <v/>
      </c>
      <c r="H178" s="9"/>
      <c r="I178" s="16"/>
      <c r="J178" s="16"/>
      <c r="K178" s="17" t="s">
        <v>144</v>
      </c>
      <c r="L178" s="17" t="s">
        <v>127</v>
      </c>
      <c r="M178" s="9"/>
      <c r="N178" s="14">
        <v>0</v>
      </c>
    </row>
    <row r="179" spans="1:14">
      <c r="A179" s="106" t="str">
        <f t="shared" si="34"/>
        <v>общее</v>
      </c>
      <c r="B179" s="106" t="str">
        <f t="shared" si="34"/>
        <v>Да</v>
      </c>
      <c r="C179" s="15"/>
      <c r="D179" s="15"/>
      <c r="E179" s="10">
        <f t="shared" si="31"/>
        <v>6</v>
      </c>
      <c r="F179" s="159">
        <f>IF(E178=E177,IF(AND(B179=Данные!$B$7,NOT(ISBLANK(C179)),OR(A179=$A$2,A179=Данные!$C$9)),F178+1,F178),IF(AND(B179=Данные!$B$7,NOT(ISBLANK(C179)),OR(A179=$A$2,A179=Данные!$C$9)),1,0))</f>
        <v>3</v>
      </c>
      <c r="G179" s="132" t="str">
        <f t="shared" si="30"/>
        <v/>
      </c>
      <c r="H179" s="9"/>
      <c r="I179" s="16"/>
      <c r="J179" s="16"/>
      <c r="K179" s="17"/>
      <c r="L179" s="17"/>
      <c r="M179" s="9"/>
      <c r="N179" s="14"/>
    </row>
    <row r="180" spans="1:14">
      <c r="A180" s="106" t="str">
        <f t="shared" si="34"/>
        <v>общее</v>
      </c>
      <c r="B180" s="106" t="str">
        <f t="shared" si="34"/>
        <v>Да</v>
      </c>
      <c r="C180" s="15"/>
      <c r="D180" s="15"/>
      <c r="E180" s="10">
        <f t="shared" si="31"/>
        <v>6</v>
      </c>
      <c r="F180" s="159">
        <f>IF(E179=E178,IF(AND(B180=Данные!$B$7,NOT(ISBLANK(C180)),OR(A180=$A$2,A180=Данные!$C$9)),F179+1,F179),IF(AND(B180=Данные!$B$7,NOT(ISBLANK(C180)),OR(A180=$A$2,A180=Данные!$C$9)),1,0))</f>
        <v>3</v>
      </c>
      <c r="G180" s="132" t="str">
        <f t="shared" si="30"/>
        <v/>
      </c>
      <c r="H180" s="9"/>
      <c r="I180" s="16"/>
      <c r="J180" s="16"/>
      <c r="K180" s="17"/>
      <c r="L180" s="17"/>
      <c r="M180" s="9"/>
      <c r="N180" s="14"/>
    </row>
    <row r="181" spans="1:14" ht="33.75" hidden="1">
      <c r="A181" s="9" t="s">
        <v>171</v>
      </c>
      <c r="B181" s="9" t="s">
        <v>9</v>
      </c>
      <c r="C181" s="16" t="s">
        <v>48</v>
      </c>
      <c r="D181" s="16" t="s">
        <v>316</v>
      </c>
      <c r="E181" s="12">
        <f t="shared" si="31"/>
        <v>6</v>
      </c>
      <c r="F181" s="159">
        <f>IF(E180=E179,IF(AND(B181=Данные!$B$7,NOT(ISBLANK(C181)),OR(A181=$A$2,A181=Данные!$C$9)),F180+1,F180),IF(AND(B181=Данные!$B$7,NOT(ISBLANK(C181)),OR(A181=$A$2,A181=Данные!$C$9)),1,0))</f>
        <v>3</v>
      </c>
      <c r="G181" s="132" t="str">
        <f t="shared" si="30"/>
        <v>6.3</v>
      </c>
      <c r="H181" s="19" t="s">
        <v>100</v>
      </c>
      <c r="I181" s="13" t="s">
        <v>26</v>
      </c>
      <c r="J181" s="27"/>
      <c r="K181" s="13" t="s">
        <v>32</v>
      </c>
      <c r="L181" s="14"/>
      <c r="M181" s="9"/>
      <c r="N181" s="9"/>
    </row>
    <row r="182" spans="1:14" hidden="1">
      <c r="A182" s="106" t="str">
        <f t="shared" ref="A182:B185" si="35">A181</f>
        <v>СМР</v>
      </c>
      <c r="B182" s="106" t="str">
        <f t="shared" si="35"/>
        <v>Да</v>
      </c>
      <c r="C182" s="15"/>
      <c r="D182" s="15"/>
      <c r="E182" s="10">
        <f t="shared" si="31"/>
        <v>6</v>
      </c>
      <c r="F182" s="159">
        <f>IF(E181=E180,IF(AND(B182=Данные!$B$7,NOT(ISBLANK(C182)),OR(A182=$A$2,A182=Данные!$C$9)),F181+1,F181),IF(AND(B182=Данные!$B$7,NOT(ISBLANK(C182)),OR(A182=$A$2,A182=Данные!$C$9)),1,0))</f>
        <v>3</v>
      </c>
      <c r="G182" s="132" t="str">
        <f t="shared" si="30"/>
        <v/>
      </c>
      <c r="H182" s="9"/>
      <c r="I182" s="16"/>
      <c r="J182" s="16"/>
      <c r="K182" s="17" t="s">
        <v>57</v>
      </c>
      <c r="L182" s="17" t="s">
        <v>57</v>
      </c>
      <c r="M182" s="9"/>
      <c r="N182" s="14">
        <v>0.1</v>
      </c>
    </row>
    <row r="183" spans="1:14" hidden="1">
      <c r="A183" s="106" t="str">
        <f t="shared" si="35"/>
        <v>СМР</v>
      </c>
      <c r="B183" s="106" t="str">
        <f t="shared" si="35"/>
        <v>Да</v>
      </c>
      <c r="C183" s="15"/>
      <c r="D183" s="15"/>
      <c r="E183" s="10">
        <f t="shared" si="31"/>
        <v>6</v>
      </c>
      <c r="F183" s="159">
        <f>IF(E182=E181,IF(AND(B183=Данные!$B$7,NOT(ISBLANK(C183)),OR(A183=$A$2,A183=Данные!$C$9)),F182+1,F182),IF(AND(B183=Данные!$B$7,NOT(ISBLANK(C183)),OR(A183=$A$2,A183=Данные!$C$9)),1,0))</f>
        <v>3</v>
      </c>
      <c r="G183" s="132" t="str">
        <f t="shared" si="30"/>
        <v/>
      </c>
      <c r="H183" s="9"/>
      <c r="I183" s="16"/>
      <c r="J183" s="16"/>
      <c r="K183" s="17" t="s">
        <v>5</v>
      </c>
      <c r="L183" s="17" t="s">
        <v>5</v>
      </c>
      <c r="M183" s="9"/>
      <c r="N183" s="14">
        <v>0.5</v>
      </c>
    </row>
    <row r="184" spans="1:14" hidden="1">
      <c r="A184" s="106" t="str">
        <f t="shared" si="35"/>
        <v>СМР</v>
      </c>
      <c r="B184" s="106" t="str">
        <f t="shared" si="35"/>
        <v>Да</v>
      </c>
      <c r="C184" s="15"/>
      <c r="D184" s="15"/>
      <c r="E184" s="10">
        <f t="shared" si="31"/>
        <v>6</v>
      </c>
      <c r="F184" s="159">
        <f>IF(E183=E182,IF(AND(B184=Данные!$B$7,NOT(ISBLANK(C184)),OR(A184=$A$2,A184=Данные!$C$9)),F183+1,F183),IF(AND(B184=Данные!$B$7,NOT(ISBLANK(C184)),OR(A184=$A$2,A184=Данные!$C$9)),1,0))</f>
        <v>3</v>
      </c>
      <c r="G184" s="132" t="str">
        <f t="shared" si="30"/>
        <v/>
      </c>
      <c r="H184" s="9"/>
      <c r="I184" s="16"/>
      <c r="J184" s="16"/>
      <c r="K184" s="17" t="s">
        <v>6</v>
      </c>
      <c r="L184" s="17" t="s">
        <v>6</v>
      </c>
      <c r="M184" s="9"/>
      <c r="N184" s="14">
        <v>0.75</v>
      </c>
    </row>
    <row r="185" spans="1:14" hidden="1">
      <c r="A185" s="106" t="str">
        <f t="shared" si="35"/>
        <v>СМР</v>
      </c>
      <c r="B185" s="106" t="str">
        <f t="shared" si="35"/>
        <v>Да</v>
      </c>
      <c r="C185" s="15"/>
      <c r="D185" s="15"/>
      <c r="E185" s="10">
        <f t="shared" si="31"/>
        <v>6</v>
      </c>
      <c r="F185" s="159">
        <f>IF(E184=E183,IF(AND(B185=Данные!$B$7,NOT(ISBLANK(C185)),OR(A185=$A$2,A185=Данные!$C$9)),F184+1,F184),IF(AND(B185=Данные!$B$7,NOT(ISBLANK(C185)),OR(A185=$A$2,A185=Данные!$C$9)),1,0))</f>
        <v>3</v>
      </c>
      <c r="G185" s="132" t="str">
        <f t="shared" si="30"/>
        <v/>
      </c>
      <c r="H185" s="9"/>
      <c r="I185" s="16"/>
      <c r="J185" s="16"/>
      <c r="K185" s="17" t="s">
        <v>7</v>
      </c>
      <c r="L185" s="17" t="s">
        <v>7</v>
      </c>
      <c r="M185" s="9"/>
      <c r="N185" s="14">
        <v>1</v>
      </c>
    </row>
    <row r="186" spans="1:14" ht="67.5" hidden="1">
      <c r="A186" s="9" t="s">
        <v>171</v>
      </c>
      <c r="B186" s="9" t="s">
        <v>9</v>
      </c>
      <c r="C186" s="16" t="s">
        <v>48</v>
      </c>
      <c r="D186" s="16" t="s">
        <v>316</v>
      </c>
      <c r="E186" s="12">
        <f t="shared" si="31"/>
        <v>6</v>
      </c>
      <c r="F186" s="159">
        <f>IF(E185=E184,IF(AND(B186=Данные!$B$7,NOT(ISBLANK(C186)),OR(A186=$A$2,A186=Данные!$C$9)),F185+1,F185),IF(AND(B186=Данные!$B$7,NOT(ISBLANK(C186)),OR(A186=$A$2,A186=Данные!$C$9)),1,0))</f>
        <v>3</v>
      </c>
      <c r="G186" s="132" t="str">
        <f t="shared" si="30"/>
        <v>6.3</v>
      </c>
      <c r="H186" s="19" t="s">
        <v>111</v>
      </c>
      <c r="I186" s="13" t="s">
        <v>259</v>
      </c>
      <c r="J186" s="27"/>
      <c r="K186" s="13" t="s">
        <v>32</v>
      </c>
      <c r="L186" s="14"/>
      <c r="M186" s="9"/>
      <c r="N186" s="9"/>
    </row>
    <row r="187" spans="1:14" hidden="1">
      <c r="A187" s="106" t="str">
        <f>A186</f>
        <v>СМР</v>
      </c>
      <c r="B187" s="106" t="str">
        <f>B186</f>
        <v>Да</v>
      </c>
      <c r="C187" s="15"/>
      <c r="D187" s="15"/>
      <c r="E187" s="10">
        <f t="shared" si="31"/>
        <v>6</v>
      </c>
      <c r="F187" s="159">
        <f>IF(E186=E185,IF(AND(B187=Данные!$B$7,NOT(ISBLANK(C187)),OR(A187=$A$2,A187=Данные!$C$9)),F186+1,F186),IF(AND(B187=Данные!$B$7,NOT(ISBLANK(C187)),OR(A187=$A$2,A187=Данные!$C$9)),1,0))</f>
        <v>3</v>
      </c>
      <c r="G187" s="132" t="str">
        <f t="shared" si="30"/>
        <v/>
      </c>
      <c r="H187" s="9"/>
      <c r="I187" s="16"/>
      <c r="J187" s="16"/>
      <c r="K187" s="17" t="s">
        <v>113</v>
      </c>
      <c r="L187" s="17" t="s">
        <v>113</v>
      </c>
      <c r="M187" s="9"/>
      <c r="N187" s="14">
        <v>1</v>
      </c>
    </row>
    <row r="188" spans="1:14" ht="22.5" hidden="1">
      <c r="A188" s="106" t="str">
        <f>A187</f>
        <v>СМР</v>
      </c>
      <c r="B188" s="106" t="str">
        <f>B187</f>
        <v>Да</v>
      </c>
      <c r="C188" s="15"/>
      <c r="D188" s="15"/>
      <c r="E188" s="10">
        <f t="shared" si="31"/>
        <v>6</v>
      </c>
      <c r="F188" s="159">
        <f>IF(E187=E186,IF(AND(B188=Данные!$B$7,NOT(ISBLANK(C188)),OR(A188=$A$2,A188=Данные!$C$9)),F187+1,F187),IF(AND(B188=Данные!$B$7,NOT(ISBLANK(C188)),OR(A188=$A$2,A188=Данные!$C$9)),1,0))</f>
        <v>3</v>
      </c>
      <c r="G188" s="132" t="str">
        <f t="shared" si="30"/>
        <v/>
      </c>
      <c r="H188" s="9"/>
      <c r="I188" s="16"/>
      <c r="J188" s="16"/>
      <c r="K188" s="17" t="s">
        <v>112</v>
      </c>
      <c r="L188" s="17" t="s">
        <v>112</v>
      </c>
      <c r="M188" s="9"/>
      <c r="N188" s="14">
        <v>0</v>
      </c>
    </row>
    <row r="189" spans="1:14" ht="33.75" hidden="1">
      <c r="A189" s="9" t="s">
        <v>173</v>
      </c>
      <c r="B189" s="9" t="s">
        <v>10</v>
      </c>
      <c r="C189" s="16" t="s">
        <v>48</v>
      </c>
      <c r="D189" s="16" t="s">
        <v>316</v>
      </c>
      <c r="E189" s="12">
        <f t="shared" si="31"/>
        <v>6</v>
      </c>
      <c r="F189" s="159">
        <f>IF(E188=E187,IF(AND(B189=Данные!$B$7,NOT(ISBLANK(C189)),OR(A189=$A$2,A189=Данные!$C$9)),F188+1,F188),IF(AND(B189=Данные!$B$7,NOT(ISBLANK(C189)),OR(A189=$A$2,A189=Данные!$C$9)),1,0))</f>
        <v>3</v>
      </c>
      <c r="G189" s="132" t="str">
        <f t="shared" si="30"/>
        <v>6.3</v>
      </c>
      <c r="H189" s="19" t="s">
        <v>12</v>
      </c>
      <c r="I189" s="13" t="s">
        <v>26</v>
      </c>
      <c r="J189" s="13"/>
      <c r="K189" s="13" t="s">
        <v>32</v>
      </c>
      <c r="L189" s="14"/>
      <c r="M189" s="9"/>
      <c r="N189" s="9"/>
    </row>
    <row r="190" spans="1:14" hidden="1">
      <c r="A190" s="106" t="str">
        <f>A189</f>
        <v>общее</v>
      </c>
      <c r="B190" s="106" t="str">
        <f>B189</f>
        <v>Нет</v>
      </c>
      <c r="C190" s="15"/>
      <c r="D190" s="15"/>
      <c r="E190" s="10">
        <f t="shared" si="31"/>
        <v>6</v>
      </c>
      <c r="F190" s="159">
        <f>IF(E189=E188,IF(AND(B190=Данные!$B$7,NOT(ISBLANK(C190)),OR(A190=$A$2,A190=Данные!$C$9)),F189+1,F189),IF(AND(B190=Данные!$B$7,NOT(ISBLANK(C190)),OR(A190=$A$2,A190=Данные!$C$9)),1,0))</f>
        <v>3</v>
      </c>
      <c r="G190" s="132" t="str">
        <f t="shared" si="30"/>
        <v/>
      </c>
      <c r="H190" s="9"/>
      <c r="I190" s="16"/>
      <c r="J190" s="16"/>
      <c r="K190" s="17" t="s">
        <v>9</v>
      </c>
      <c r="L190" s="17" t="s">
        <v>9</v>
      </c>
      <c r="M190" s="9"/>
      <c r="N190" s="14">
        <v>1</v>
      </c>
    </row>
    <row r="191" spans="1:14" hidden="1">
      <c r="A191" s="106" t="str">
        <f>A190</f>
        <v>общее</v>
      </c>
      <c r="B191" s="106" t="str">
        <f>B190</f>
        <v>Нет</v>
      </c>
      <c r="C191" s="15"/>
      <c r="D191" s="15"/>
      <c r="E191" s="10">
        <f t="shared" si="31"/>
        <v>6</v>
      </c>
      <c r="F191" s="159">
        <f>IF(E190=E189,IF(AND(B191=Данные!$B$7,NOT(ISBLANK(C191)),OR(A191=$A$2,A191=Данные!$C$9)),F190+1,F190),IF(AND(B191=Данные!$B$7,NOT(ISBLANK(C191)),OR(A191=$A$2,A191=Данные!$C$9)),1,0))</f>
        <v>3</v>
      </c>
      <c r="G191" s="132" t="str">
        <f t="shared" si="30"/>
        <v/>
      </c>
      <c r="H191" s="9"/>
      <c r="I191" s="16"/>
      <c r="J191" s="16"/>
      <c r="K191" s="17" t="s">
        <v>10</v>
      </c>
      <c r="L191" s="17" t="s">
        <v>10</v>
      </c>
      <c r="M191" s="9"/>
      <c r="N191" s="14">
        <v>0</v>
      </c>
    </row>
    <row r="192" spans="1:14" ht="33.75">
      <c r="A192" s="9" t="s">
        <v>173</v>
      </c>
      <c r="B192" s="9" t="s">
        <v>9</v>
      </c>
      <c r="C192" s="16" t="s">
        <v>48</v>
      </c>
      <c r="D192" s="16" t="s">
        <v>316</v>
      </c>
      <c r="E192" s="12">
        <f t="shared" si="31"/>
        <v>6</v>
      </c>
      <c r="F192" s="159">
        <f>IF(E191=E190,IF(AND(B192=Данные!$B$7,NOT(ISBLANK(C192)),OR(A192=$A$2,A192=Данные!$C$9)),F191+1,F191),IF(AND(B192=Данные!$B$7,NOT(ISBLANK(C192)),OR(A192=$A$2,A192=Данные!$C$9)),1,0))</f>
        <v>4</v>
      </c>
      <c r="G192" s="132" t="str">
        <f t="shared" si="30"/>
        <v>6.4</v>
      </c>
      <c r="H192" s="13" t="s">
        <v>13</v>
      </c>
      <c r="I192" s="13" t="s">
        <v>26</v>
      </c>
      <c r="J192" s="13"/>
      <c r="K192" s="13" t="s">
        <v>271</v>
      </c>
      <c r="L192" s="14"/>
      <c r="M192" s="9"/>
      <c r="N192" s="9"/>
    </row>
    <row r="193" spans="1:17" ht="13.9" customHeight="1">
      <c r="A193" s="106" t="str">
        <f t="shared" ref="A193:B196" si="36">A192</f>
        <v>общее</v>
      </c>
      <c r="B193" s="106" t="str">
        <f t="shared" si="36"/>
        <v>Да</v>
      </c>
      <c r="C193" s="15"/>
      <c r="D193" s="15"/>
      <c r="E193" s="10">
        <f t="shared" si="31"/>
        <v>6</v>
      </c>
      <c r="F193" s="159">
        <f>IF(E192=E191,IF(AND(B193=Данные!$B$7,NOT(ISBLANK(C193)),OR(A193=$A$2,A193=Данные!$C$9)),F192+1,F192),IF(AND(B193=Данные!$B$7,NOT(ISBLANK(C193)),OR(A193=$A$2,A193=Данные!$C$9)),1,0))</f>
        <v>4</v>
      </c>
      <c r="G193" s="132" t="str">
        <f t="shared" si="30"/>
        <v/>
      </c>
      <c r="H193" s="9"/>
      <c r="I193" s="16"/>
      <c r="J193" s="16"/>
      <c r="K193" s="17" t="s">
        <v>60</v>
      </c>
      <c r="L193" s="17" t="s">
        <v>60</v>
      </c>
      <c r="M193" s="9"/>
      <c r="N193" s="14">
        <v>1</v>
      </c>
    </row>
    <row r="194" spans="1:17" ht="13.9" customHeight="1">
      <c r="A194" s="106" t="str">
        <f t="shared" si="36"/>
        <v>общее</v>
      </c>
      <c r="B194" s="106" t="str">
        <f t="shared" si="36"/>
        <v>Да</v>
      </c>
      <c r="C194" s="15"/>
      <c r="D194" s="15"/>
      <c r="E194" s="10">
        <f t="shared" si="31"/>
        <v>6</v>
      </c>
      <c r="F194" s="159">
        <f>IF(E193=E192,IF(AND(B194=Данные!$B$7,NOT(ISBLANK(C194)),OR(A194=$A$2,A194=Данные!$C$9)),F193+1,F193),IF(AND(B194=Данные!$B$7,NOT(ISBLANK(C194)),OR(A194=$A$2,A194=Данные!$C$9)),1,0))</f>
        <v>4</v>
      </c>
      <c r="G194" s="132" t="str">
        <f t="shared" si="30"/>
        <v/>
      </c>
      <c r="H194" s="9"/>
      <c r="I194" s="16"/>
      <c r="J194" s="16"/>
      <c r="K194" s="17" t="s">
        <v>61</v>
      </c>
      <c r="L194" s="17" t="s">
        <v>61</v>
      </c>
      <c r="M194" s="9"/>
      <c r="N194" s="14">
        <v>0.75</v>
      </c>
    </row>
    <row r="195" spans="1:17" ht="13.9" customHeight="1">
      <c r="A195" s="106" t="str">
        <f t="shared" si="36"/>
        <v>общее</v>
      </c>
      <c r="B195" s="106" t="str">
        <f t="shared" si="36"/>
        <v>Да</v>
      </c>
      <c r="C195" s="15"/>
      <c r="D195" s="15"/>
      <c r="E195" s="10">
        <f t="shared" si="31"/>
        <v>6</v>
      </c>
      <c r="F195" s="159">
        <f>IF(E194=E193,IF(AND(B195=Данные!$B$7,NOT(ISBLANK(C195)),OR(A195=$A$2,A195=Данные!$C$9)),F194+1,F194),IF(AND(B195=Данные!$B$7,NOT(ISBLANK(C195)),OR(A195=$A$2,A195=Данные!$C$9)),1,0))</f>
        <v>4</v>
      </c>
      <c r="G195" s="132" t="str">
        <f t="shared" si="30"/>
        <v/>
      </c>
      <c r="H195" s="9"/>
      <c r="I195" s="16"/>
      <c r="J195" s="16"/>
      <c r="K195" s="17" t="s">
        <v>62</v>
      </c>
      <c r="L195" s="17" t="s">
        <v>62</v>
      </c>
      <c r="M195" s="9"/>
      <c r="N195" s="14">
        <v>0.5</v>
      </c>
    </row>
    <row r="196" spans="1:17" ht="13.9" customHeight="1">
      <c r="A196" s="106" t="str">
        <f t="shared" si="36"/>
        <v>общее</v>
      </c>
      <c r="B196" s="106" t="str">
        <f t="shared" si="36"/>
        <v>Да</v>
      </c>
      <c r="C196" s="15"/>
      <c r="D196" s="15"/>
      <c r="E196" s="10">
        <f t="shared" si="31"/>
        <v>6</v>
      </c>
      <c r="F196" s="159">
        <f>IF(E195=E194,IF(AND(B196=Данные!$B$7,NOT(ISBLANK(C196)),OR(A196=$A$2,A196=Данные!$C$9)),F195+1,F195),IF(AND(B196=Данные!$B$7,NOT(ISBLANK(C196)),OR(A196=$A$2,A196=Данные!$C$9)),1,0))</f>
        <v>4</v>
      </c>
      <c r="G196" s="132" t="str">
        <f t="shared" si="30"/>
        <v/>
      </c>
      <c r="H196" s="9"/>
      <c r="I196" s="16"/>
      <c r="J196" s="16"/>
      <c r="K196" s="17" t="s">
        <v>63</v>
      </c>
      <c r="L196" s="17" t="s">
        <v>63</v>
      </c>
      <c r="M196" s="9"/>
      <c r="N196" s="14">
        <v>0.1</v>
      </c>
    </row>
    <row r="197" spans="1:17" ht="29.25" customHeight="1">
      <c r="A197" s="9" t="s">
        <v>172</v>
      </c>
      <c r="B197" s="9" t="s">
        <v>9</v>
      </c>
      <c r="C197" s="22" t="s">
        <v>48</v>
      </c>
      <c r="D197" s="16" t="s">
        <v>316</v>
      </c>
      <c r="E197" s="10">
        <f t="shared" si="31"/>
        <v>6</v>
      </c>
      <c r="F197" s="159">
        <f>IF(E196=E195,IF(AND(B197=Данные!$B$7,NOT(ISBLANK(C197)),OR(A197=$A$2,A197=Данные!$C$9)),F196+1,F196),IF(AND(B197=Данные!$B$7,NOT(ISBLANK(C197)),OR(A197=$A$2,A197=Данные!$C$9)),1,0))</f>
        <v>5</v>
      </c>
      <c r="G197" s="132" t="str">
        <f t="shared" si="30"/>
        <v>6.5</v>
      </c>
      <c r="H197" s="158" t="s">
        <v>181</v>
      </c>
      <c r="I197" s="13" t="s">
        <v>26</v>
      </c>
      <c r="J197" s="27"/>
      <c r="K197" s="21" t="s">
        <v>274</v>
      </c>
      <c r="L197" s="17"/>
      <c r="M197" s="9"/>
      <c r="N197" s="14"/>
      <c r="Q197" s="177" t="s">
        <v>294</v>
      </c>
    </row>
    <row r="198" spans="1:17" ht="13.9" customHeight="1">
      <c r="A198" s="106" t="str">
        <f t="shared" ref="A198:B200" si="37">A197</f>
        <v>ТМЦ</v>
      </c>
      <c r="B198" s="106" t="str">
        <f t="shared" si="37"/>
        <v>Да</v>
      </c>
      <c r="C198" s="15"/>
      <c r="D198" s="15"/>
      <c r="E198" s="10">
        <f t="shared" si="31"/>
        <v>6</v>
      </c>
      <c r="F198" s="159">
        <f>IF(E197=E196,IF(AND(B198=Данные!$B$7,NOT(ISBLANK(C198)),OR(A198=$A$2,A198=Данные!$C$9)),F197+1,F197),IF(AND(B198=Данные!$B$7,NOT(ISBLANK(C198)),OR(A198=$A$2,A198=Данные!$C$9)),1,0))</f>
        <v>5</v>
      </c>
      <c r="G198" s="132" t="str">
        <f t="shared" si="30"/>
        <v/>
      </c>
      <c r="H198" s="9"/>
      <c r="I198" s="22"/>
      <c r="J198" s="22"/>
      <c r="K198" s="17" t="s">
        <v>285</v>
      </c>
      <c r="L198" s="17" t="s">
        <v>285</v>
      </c>
      <c r="M198" s="9"/>
      <c r="N198" s="14">
        <v>0</v>
      </c>
    </row>
    <row r="199" spans="1:17" ht="27.75" customHeight="1">
      <c r="A199" s="106" t="str">
        <f t="shared" si="37"/>
        <v>ТМЦ</v>
      </c>
      <c r="B199" s="106" t="str">
        <f t="shared" si="37"/>
        <v>Да</v>
      </c>
      <c r="C199" s="15"/>
      <c r="D199" s="15"/>
      <c r="E199" s="10">
        <f t="shared" si="31"/>
        <v>6</v>
      </c>
      <c r="F199" s="159">
        <f>IF(E198=E197,IF(AND(B199=Данные!$B$7,NOT(ISBLANK(C199)),OR(A199=$A$2,A199=Данные!$C$9)),F198+1,F198),IF(AND(B199=Данные!$B$7,NOT(ISBLANK(C199)),OR(A199=$A$2,A199=Данные!$C$9)),1,0))</f>
        <v>5</v>
      </c>
      <c r="G199" s="132" t="str">
        <f t="shared" si="30"/>
        <v/>
      </c>
      <c r="H199" s="9"/>
      <c r="I199" s="16"/>
      <c r="J199" s="16"/>
      <c r="K199" s="17" t="s">
        <v>284</v>
      </c>
      <c r="L199" s="17" t="s">
        <v>284</v>
      </c>
      <c r="M199" s="9"/>
      <c r="N199" s="14">
        <v>1</v>
      </c>
    </row>
    <row r="200" spans="1:17" ht="13.9" customHeight="1">
      <c r="A200" s="106" t="str">
        <f t="shared" si="37"/>
        <v>ТМЦ</v>
      </c>
      <c r="B200" s="106" t="str">
        <f t="shared" si="37"/>
        <v>Да</v>
      </c>
      <c r="C200" s="15"/>
      <c r="D200" s="15"/>
      <c r="E200" s="10">
        <f t="shared" si="31"/>
        <v>6</v>
      </c>
      <c r="F200" s="159">
        <f>IF(E199=E198,IF(AND(B200=Данные!$B$7,NOT(ISBLANK(C200)),OR(A200=$A$2,A200=Данные!$C$9)),F199+1,F199),IF(AND(B200=Данные!$B$7,NOT(ISBLANK(C200)),OR(A200=$A$2,A200=Данные!$C$9)),1,0))</f>
        <v>5</v>
      </c>
      <c r="G200" s="132" t="str">
        <f t="shared" si="30"/>
        <v/>
      </c>
      <c r="H200" s="9"/>
      <c r="I200" s="16"/>
      <c r="J200" s="16"/>
      <c r="K200" s="17" t="s">
        <v>10</v>
      </c>
      <c r="L200" s="17" t="s">
        <v>10</v>
      </c>
      <c r="M200" s="9"/>
      <c r="N200" s="14">
        <v>1</v>
      </c>
    </row>
    <row r="201" spans="1:17" ht="12" customHeight="1">
      <c r="A201" s="185" t="s">
        <v>173</v>
      </c>
      <c r="B201" s="9"/>
      <c r="C201" s="132"/>
      <c r="D201" s="132"/>
      <c r="E201" s="10">
        <f>E200+1</f>
        <v>7</v>
      </c>
      <c r="F201" s="159">
        <f>IF(E200=E199,IF(AND(B201=Данные!$B$7,NOT(ISBLANK(C201)),OR(A201=$A$2,A201=Данные!$C$9)),F200+1,F200),IF(AND(B201=Данные!$B$7,NOT(ISBLANK(C201)),OR(A201=$A$2,A201=Данные!$C$9)),1,0))</f>
        <v>5</v>
      </c>
      <c r="G201" s="132">
        <f t="shared" si="30"/>
        <v>7</v>
      </c>
      <c r="H201" s="18" t="s">
        <v>130</v>
      </c>
      <c r="I201" s="18"/>
      <c r="J201" s="18"/>
      <c r="K201" s="18"/>
      <c r="L201" s="132"/>
      <c r="M201" s="9"/>
      <c r="N201" s="9"/>
    </row>
    <row r="202" spans="1:17" ht="33.75">
      <c r="A202" s="9" t="s">
        <v>173</v>
      </c>
      <c r="B202" s="9" t="s">
        <v>9</v>
      </c>
      <c r="C202" s="16" t="s">
        <v>48</v>
      </c>
      <c r="D202" s="16" t="s">
        <v>316</v>
      </c>
      <c r="E202" s="12">
        <f t="shared" si="31"/>
        <v>7</v>
      </c>
      <c r="F202" s="159">
        <f>IF(E201=E200,IF(AND(B202=Данные!$B$7,NOT(ISBLANK(C202)),OR(A202=$A$2,A202=Данные!$C$9)),F201+1,F201),IF(AND(B202=Данные!$B$7,NOT(ISBLANK(C202)),OR(A202=$A$2,A202=Данные!$C$9)),1,0))</f>
        <v>1</v>
      </c>
      <c r="G202" s="132" t="str">
        <f t="shared" si="30"/>
        <v>7.1</v>
      </c>
      <c r="H202" s="13" t="s">
        <v>273</v>
      </c>
      <c r="I202" s="13" t="s">
        <v>26</v>
      </c>
      <c r="J202" s="13"/>
      <c r="K202" s="13" t="s">
        <v>33</v>
      </c>
      <c r="L202" s="20"/>
      <c r="M202" s="9"/>
      <c r="N202" s="9"/>
    </row>
    <row r="203" spans="1:17" ht="13.9" customHeight="1">
      <c r="A203" s="106" t="str">
        <f>A202</f>
        <v>общее</v>
      </c>
      <c r="B203" s="106" t="str">
        <f>B202</f>
        <v>Да</v>
      </c>
      <c r="C203" s="15"/>
      <c r="D203" s="15"/>
      <c r="E203" s="10">
        <f t="shared" si="31"/>
        <v>7</v>
      </c>
      <c r="F203" s="159">
        <f>IF(E202=E201,IF(AND(B203=Данные!$B$7,NOT(ISBLANK(C203)),OR(A203=$A$2,A203=Данные!$C$9)),F202+1,F202),IF(AND(B203=Данные!$B$7,NOT(ISBLANK(C203)),OR(A203=$A$2,A203=Данные!$C$9)),1,0))</f>
        <v>1</v>
      </c>
      <c r="G203" s="132" t="str">
        <f t="shared" si="30"/>
        <v/>
      </c>
      <c r="H203" s="16"/>
      <c r="I203" s="16"/>
      <c r="J203" s="16"/>
      <c r="K203" s="17" t="s">
        <v>9</v>
      </c>
      <c r="L203" s="17" t="s">
        <v>9</v>
      </c>
      <c r="M203" s="9"/>
      <c r="N203" s="14">
        <v>1</v>
      </c>
    </row>
    <row r="204" spans="1:17" ht="13.9" customHeight="1">
      <c r="A204" s="106" t="str">
        <f>A203</f>
        <v>общее</v>
      </c>
      <c r="B204" s="106" t="str">
        <f>B203</f>
        <v>Да</v>
      </c>
      <c r="C204" s="15"/>
      <c r="D204" s="15"/>
      <c r="E204" s="10">
        <f t="shared" si="31"/>
        <v>7</v>
      </c>
      <c r="F204" s="159">
        <f>IF(E203=E202,IF(AND(B204=Данные!$B$7,NOT(ISBLANK(C204)),OR(A204=$A$2,A204=Данные!$C$9)),F203+1,F203),IF(AND(B204=Данные!$B$7,NOT(ISBLANK(C204)),OR(A204=$A$2,A204=Данные!$C$9)),1,0))</f>
        <v>1</v>
      </c>
      <c r="G204" s="132" t="str">
        <f t="shared" si="30"/>
        <v/>
      </c>
      <c r="H204" s="16"/>
      <c r="I204" s="16"/>
      <c r="J204" s="16"/>
      <c r="K204" s="17" t="s">
        <v>10</v>
      </c>
      <c r="L204" s="17" t="s">
        <v>10</v>
      </c>
      <c r="M204" s="9"/>
      <c r="N204" s="14">
        <v>0</v>
      </c>
    </row>
    <row r="205" spans="1:17" ht="33.75">
      <c r="A205" s="9" t="s">
        <v>173</v>
      </c>
      <c r="B205" s="9" t="s">
        <v>9</v>
      </c>
      <c r="C205" s="16" t="s">
        <v>48</v>
      </c>
      <c r="D205" s="16" t="s">
        <v>316</v>
      </c>
      <c r="E205" s="12">
        <f t="shared" si="31"/>
        <v>7</v>
      </c>
      <c r="F205" s="159">
        <f>IF(E204=E203,IF(AND(B205=Данные!$B$7,NOT(ISBLANK(C205)),OR(A205=$A$2,A205=Данные!$C$9)),F204+1,F204),IF(AND(B205=Данные!$B$7,NOT(ISBLANK(C205)),OR(A205=$A$2,A205=Данные!$C$9)),1,0))</f>
        <v>2</v>
      </c>
      <c r="G205" s="132" t="str">
        <f t="shared" si="30"/>
        <v>7.2</v>
      </c>
      <c r="H205" s="13" t="s">
        <v>16</v>
      </c>
      <c r="I205" s="13" t="s">
        <v>26</v>
      </c>
      <c r="J205" s="13"/>
      <c r="K205" s="13" t="s">
        <v>34</v>
      </c>
      <c r="L205" s="14"/>
      <c r="M205" s="9"/>
      <c r="N205" s="9"/>
    </row>
    <row r="206" spans="1:17" ht="13.9" customHeight="1">
      <c r="A206" s="106" t="str">
        <f>A205</f>
        <v>общее</v>
      </c>
      <c r="B206" s="106" t="str">
        <f>B205</f>
        <v>Да</v>
      </c>
      <c r="C206" s="15"/>
      <c r="D206" s="15"/>
      <c r="E206" s="10">
        <f t="shared" si="31"/>
        <v>7</v>
      </c>
      <c r="F206" s="159">
        <f>IF(E205=E204,IF(AND(B206=Данные!$B$7,NOT(ISBLANK(C206)),OR(A206=$A$2,A206=Данные!$C$9)),F205+1,F205),IF(AND(B206=Данные!$B$7,NOT(ISBLANK(C206)),OR(A206=$A$2,A206=Данные!$C$9)),1,0))</f>
        <v>2</v>
      </c>
      <c r="G206" s="132" t="str">
        <f t="shared" si="30"/>
        <v/>
      </c>
      <c r="H206" s="16"/>
      <c r="I206" s="16"/>
      <c r="J206" s="16"/>
      <c r="K206" s="17" t="s">
        <v>9</v>
      </c>
      <c r="L206" s="17" t="s">
        <v>9</v>
      </c>
      <c r="M206" s="9"/>
      <c r="N206" s="14">
        <v>1</v>
      </c>
    </row>
    <row r="207" spans="1:17">
      <c r="A207" s="106" t="str">
        <f>A206</f>
        <v>общее</v>
      </c>
      <c r="B207" s="106" t="str">
        <f>B206</f>
        <v>Да</v>
      </c>
      <c r="C207" s="15"/>
      <c r="D207" s="15"/>
      <c r="E207" s="10">
        <f t="shared" si="31"/>
        <v>7</v>
      </c>
      <c r="F207" s="159">
        <f>IF(E206=E205,IF(AND(B207=Данные!$B$7,NOT(ISBLANK(C207)),OR(A207=$A$2,A207=Данные!$C$9)),F206+1,F206),IF(AND(B207=Данные!$B$7,NOT(ISBLANK(C207)),OR(A207=$A$2,A207=Данные!$C$9)),1,0))</f>
        <v>2</v>
      </c>
      <c r="G207" s="132" t="str">
        <f t="shared" si="30"/>
        <v/>
      </c>
      <c r="H207" s="16"/>
      <c r="I207" s="16"/>
      <c r="J207" s="16"/>
      <c r="K207" s="17" t="s">
        <v>10</v>
      </c>
      <c r="L207" s="17" t="s">
        <v>10</v>
      </c>
      <c r="M207" s="9"/>
      <c r="N207" s="14">
        <v>0</v>
      </c>
    </row>
    <row r="208" spans="1:17" ht="101.25" hidden="1">
      <c r="A208" s="9" t="s">
        <v>171</v>
      </c>
      <c r="B208" s="9" t="s">
        <v>9</v>
      </c>
      <c r="C208" s="16" t="s">
        <v>48</v>
      </c>
      <c r="D208" s="16" t="s">
        <v>316</v>
      </c>
      <c r="E208" s="12">
        <f t="shared" si="31"/>
        <v>7</v>
      </c>
      <c r="F208" s="159">
        <f>IF(E207=E206,IF(AND(B208=Данные!$B$7,NOT(ISBLANK(C208)),OR(A208=$A$2,A208=Данные!$C$9)),F207+1,F207),IF(AND(B208=Данные!$B$7,NOT(ISBLANK(C208)),OR(A208=$A$2,A208=Данные!$C$9)),1,0))</f>
        <v>2</v>
      </c>
      <c r="G208" s="132" t="str">
        <f t="shared" ref="G208:G210" si="38">IF(E208=E207,IF(ISBLANK(H208),"",CONCATENATE(E208,".",F208)),E208)</f>
        <v>7.2</v>
      </c>
      <c r="H208" s="13" t="s">
        <v>236</v>
      </c>
      <c r="I208" s="21" t="s">
        <v>237</v>
      </c>
      <c r="J208" s="13"/>
      <c r="K208" s="13" t="s">
        <v>123</v>
      </c>
      <c r="L208" s="14"/>
      <c r="M208" s="9"/>
      <c r="N208" s="9"/>
    </row>
    <row r="209" spans="1:17" hidden="1">
      <c r="A209" s="106" t="str">
        <f>A208</f>
        <v>СМР</v>
      </c>
      <c r="B209" s="106" t="str">
        <f>B208</f>
        <v>Да</v>
      </c>
      <c r="C209" s="15"/>
      <c r="D209" s="15"/>
      <c r="E209" s="10">
        <f t="shared" si="31"/>
        <v>7</v>
      </c>
      <c r="F209" s="159">
        <f>IF(E208=E207,IF(AND(B209=Данные!$B$7,NOT(ISBLANK(C209)),OR(A209=$A$2,A209=Данные!$C$9)),F208+1,F208),IF(AND(B209=Данные!$B$7,NOT(ISBLANK(C209)),OR(A209=$A$2,A209=Данные!$C$9)),1,0))</f>
        <v>2</v>
      </c>
      <c r="G209" s="132" t="str">
        <f t="shared" si="38"/>
        <v/>
      </c>
      <c r="H209" s="16"/>
      <c r="I209" s="16"/>
      <c r="J209" s="16"/>
      <c r="K209" s="17" t="s">
        <v>9</v>
      </c>
      <c r="L209" s="17" t="s">
        <v>9</v>
      </c>
      <c r="M209" s="9"/>
      <c r="N209" s="14">
        <v>1</v>
      </c>
    </row>
    <row r="210" spans="1:17" hidden="1">
      <c r="A210" s="106" t="str">
        <f>A209</f>
        <v>СМР</v>
      </c>
      <c r="B210" s="106" t="str">
        <f>B209</f>
        <v>Да</v>
      </c>
      <c r="C210" s="15"/>
      <c r="D210" s="15"/>
      <c r="E210" s="10">
        <f t="shared" si="31"/>
        <v>7</v>
      </c>
      <c r="F210" s="159">
        <f>IF(E209=E208,IF(AND(B210=Данные!$B$7,NOT(ISBLANK(C210)),OR(A210=$A$2,A210=Данные!$C$9)),F209+1,F209),IF(AND(B210=Данные!$B$7,NOT(ISBLANK(C210)),OR(A210=$A$2,A210=Данные!$C$9)),1,0))</f>
        <v>2</v>
      </c>
      <c r="G210" s="132" t="str">
        <f t="shared" si="38"/>
        <v/>
      </c>
      <c r="H210" s="16"/>
      <c r="I210" s="16"/>
      <c r="J210" s="16"/>
      <c r="K210" s="17" t="s">
        <v>10</v>
      </c>
      <c r="L210" s="17" t="s">
        <v>10</v>
      </c>
      <c r="M210" s="9"/>
      <c r="N210" s="14">
        <v>0</v>
      </c>
    </row>
    <row r="211" spans="1:17" ht="45" hidden="1">
      <c r="A211" s="9" t="s">
        <v>171</v>
      </c>
      <c r="B211" s="9" t="s">
        <v>9</v>
      </c>
      <c r="C211" s="16" t="s">
        <v>48</v>
      </c>
      <c r="D211" s="16" t="s">
        <v>316</v>
      </c>
      <c r="E211" s="12">
        <f t="shared" si="31"/>
        <v>7</v>
      </c>
      <c r="F211" s="159">
        <f>IF(E210=E209,IF(AND(B211=Данные!$B$7,NOT(ISBLANK(C211)),OR(A211=$A$2,A211=Данные!$C$9)),F210+1,F210),IF(AND(B211=Данные!$B$7,NOT(ISBLANK(C211)),OR(A211=$A$2,A211=Данные!$C$9)),1,0))</f>
        <v>2</v>
      </c>
      <c r="G211" s="132" t="str">
        <f t="shared" ref="G211:G217" si="39">IF(E211=E210,IF(ISBLANK(H211),"",CONCATENATE(E211,".",F211)),E211)</f>
        <v>7.2</v>
      </c>
      <c r="H211" s="13" t="s">
        <v>254</v>
      </c>
      <c r="I211" s="13" t="s">
        <v>255</v>
      </c>
      <c r="J211" s="13"/>
      <c r="K211" s="13" t="s">
        <v>123</v>
      </c>
      <c r="L211" s="14"/>
      <c r="M211" s="9"/>
      <c r="N211" s="9"/>
    </row>
    <row r="212" spans="1:17" hidden="1">
      <c r="A212" s="106" t="str">
        <f>A211</f>
        <v>СМР</v>
      </c>
      <c r="B212" s="106" t="str">
        <f>B211</f>
        <v>Да</v>
      </c>
      <c r="C212" s="15"/>
      <c r="D212" s="15"/>
      <c r="E212" s="10">
        <f t="shared" si="31"/>
        <v>7</v>
      </c>
      <c r="F212" s="159">
        <f>IF(E211=E210,IF(AND(B212=Данные!$B$7,NOT(ISBLANK(C212)),OR(A212=$A$2,A212=Данные!$C$9)),F211+1,F211),IF(AND(B212=Данные!$B$7,NOT(ISBLANK(C212)),OR(A212=$A$2,A212=Данные!$C$9)),1,0))</f>
        <v>2</v>
      </c>
      <c r="G212" s="132" t="str">
        <f t="shared" si="39"/>
        <v/>
      </c>
      <c r="H212" s="16"/>
      <c r="I212" s="16"/>
      <c r="J212" s="16"/>
      <c r="K212" s="17" t="s">
        <v>9</v>
      </c>
      <c r="L212" s="17" t="s">
        <v>9</v>
      </c>
      <c r="M212" s="9"/>
      <c r="N212" s="14">
        <v>1</v>
      </c>
    </row>
    <row r="213" spans="1:17" hidden="1">
      <c r="A213" s="106" t="str">
        <f>A212</f>
        <v>СМР</v>
      </c>
      <c r="B213" s="106" t="str">
        <f>B212</f>
        <v>Да</v>
      </c>
      <c r="C213" s="15"/>
      <c r="D213" s="15"/>
      <c r="E213" s="10">
        <f t="shared" si="31"/>
        <v>7</v>
      </c>
      <c r="F213" s="159">
        <f>IF(E212=E211,IF(AND(B213=Данные!$B$7,NOT(ISBLANK(C213)),OR(A213=$A$2,A213=Данные!$C$9)),F212+1,F212),IF(AND(B213=Данные!$B$7,NOT(ISBLANK(C213)),OR(A213=$A$2,A213=Данные!$C$9)),1,0))</f>
        <v>2</v>
      </c>
      <c r="G213" s="132" t="str">
        <f t="shared" si="39"/>
        <v/>
      </c>
      <c r="H213" s="16"/>
      <c r="I213" s="16"/>
      <c r="J213" s="16"/>
      <c r="K213" s="17" t="s">
        <v>10</v>
      </c>
      <c r="L213" s="17" t="s">
        <v>10</v>
      </c>
      <c r="M213" s="9"/>
      <c r="N213" s="14">
        <v>0</v>
      </c>
    </row>
    <row r="214" spans="1:17" ht="56.25" hidden="1">
      <c r="A214" s="9" t="s">
        <v>171</v>
      </c>
      <c r="B214" s="9" t="s">
        <v>9</v>
      </c>
      <c r="C214" s="16" t="s">
        <v>48</v>
      </c>
      <c r="D214" s="16" t="s">
        <v>316</v>
      </c>
      <c r="E214" s="12">
        <f t="shared" si="31"/>
        <v>7</v>
      </c>
      <c r="F214" s="159">
        <f>IF(E213=E212,IF(AND(B214=Данные!$B$7,NOT(ISBLANK(C214)),OR(A214=$A$2,A214=Данные!$C$9)),F213+1,F213),IF(AND(B214=Данные!$B$7,NOT(ISBLANK(C214)),OR(A214=$A$2,A214=Данные!$C$9)),1,0))</f>
        <v>2</v>
      </c>
      <c r="G214" s="132" t="str">
        <f t="shared" si="39"/>
        <v>7.2</v>
      </c>
      <c r="H214" s="13" t="s">
        <v>268</v>
      </c>
      <c r="I214" s="13" t="s">
        <v>269</v>
      </c>
      <c r="J214" s="13"/>
      <c r="K214" s="27" t="s">
        <v>123</v>
      </c>
      <c r="L214" s="17"/>
      <c r="M214" s="9"/>
      <c r="N214" s="14"/>
    </row>
    <row r="215" spans="1:17" hidden="1">
      <c r="A215" s="106" t="str">
        <f>A214</f>
        <v>СМР</v>
      </c>
      <c r="B215" s="106" t="str">
        <f>B214</f>
        <v>Да</v>
      </c>
      <c r="C215" s="15"/>
      <c r="D215" s="15"/>
      <c r="E215" s="10">
        <f t="shared" si="31"/>
        <v>7</v>
      </c>
      <c r="F215" s="159">
        <f>IF(E214=E213,IF(AND(B215=Данные!$B$7,NOT(ISBLANK(C215)),OR(A215=$A$2,A215=Данные!$C$9)),F214+1,F214),IF(AND(B215=Данные!$B$7,NOT(ISBLANK(C215)),OR(A215=$A$2,A215=Данные!$C$9)),1,0))</f>
        <v>2</v>
      </c>
      <c r="G215" s="132" t="str">
        <f t="shared" si="39"/>
        <v/>
      </c>
      <c r="H215" s="16"/>
      <c r="I215" s="16"/>
      <c r="J215" s="16"/>
      <c r="K215" s="17" t="s">
        <v>9</v>
      </c>
      <c r="L215" s="17" t="s">
        <v>9</v>
      </c>
      <c r="M215" s="9"/>
      <c r="N215" s="14">
        <v>1</v>
      </c>
    </row>
    <row r="216" spans="1:17" hidden="1">
      <c r="A216" s="106" t="str">
        <f>A215</f>
        <v>СМР</v>
      </c>
      <c r="B216" s="106" t="str">
        <f>B215</f>
        <v>Да</v>
      </c>
      <c r="C216" s="15"/>
      <c r="D216" s="15"/>
      <c r="E216" s="10">
        <f t="shared" si="31"/>
        <v>7</v>
      </c>
      <c r="F216" s="159">
        <f>IF(E215=E214,IF(AND(B216=Данные!$B$7,NOT(ISBLANK(C216)),OR(A216=$A$2,A216=Данные!$C$9)),F215+1,F215),IF(AND(B216=Данные!$B$7,NOT(ISBLANK(C216)),OR(A216=$A$2,A216=Данные!$C$9)),1,0))</f>
        <v>2</v>
      </c>
      <c r="G216" s="132" t="str">
        <f t="shared" si="39"/>
        <v/>
      </c>
      <c r="H216" s="16"/>
      <c r="I216" s="16"/>
      <c r="J216" s="16"/>
      <c r="K216" s="17" t="s">
        <v>10</v>
      </c>
      <c r="L216" s="17" t="s">
        <v>10</v>
      </c>
      <c r="M216" s="9"/>
      <c r="N216" s="14">
        <v>0</v>
      </c>
    </row>
    <row r="217" spans="1:17" ht="56.25">
      <c r="A217" s="9" t="s">
        <v>172</v>
      </c>
      <c r="B217" s="9" t="s">
        <v>9</v>
      </c>
      <c r="C217" s="16" t="s">
        <v>48</v>
      </c>
      <c r="D217" s="16" t="s">
        <v>316</v>
      </c>
      <c r="E217" s="12">
        <f t="shared" si="31"/>
        <v>7</v>
      </c>
      <c r="F217" s="159">
        <f>IF(E216=E215,IF(AND(B217=Данные!$B$7,NOT(ISBLANK(C217)),OR(A217=$A$2,A217=Данные!$C$9)),F216+1,F216),IF(AND(B217=Данные!$B$7,NOT(ISBLANK(C217)),OR(A217=$A$2,A217=Данные!$C$9)),1,0))</f>
        <v>3</v>
      </c>
      <c r="G217" s="132" t="str">
        <f t="shared" si="39"/>
        <v>7.3</v>
      </c>
      <c r="H217" s="13" t="s">
        <v>209</v>
      </c>
      <c r="I217" s="13" t="s">
        <v>210</v>
      </c>
      <c r="J217" s="13"/>
      <c r="K217" s="13" t="s">
        <v>123</v>
      </c>
      <c r="L217" s="20"/>
      <c r="M217" s="9"/>
      <c r="N217" s="9"/>
    </row>
    <row r="218" spans="1:17" ht="13.9" customHeight="1">
      <c r="A218" s="106" t="str">
        <f>A217</f>
        <v>ТМЦ</v>
      </c>
      <c r="B218" s="106" t="str">
        <f>B217</f>
        <v>Да</v>
      </c>
      <c r="C218" s="15"/>
      <c r="D218" s="15"/>
      <c r="E218" s="12">
        <f t="shared" si="31"/>
        <v>7</v>
      </c>
      <c r="F218" s="159">
        <f>IF(E217=E216,IF(AND(B218=Данные!$B$7,NOT(ISBLANK(C218)),OR(A218=$A$2,A218=Данные!$C$9)),F217+1,F217),IF(AND(B218=Данные!$B$7,NOT(ISBLANK(C218)),OR(A218=$A$2,A218=Данные!$C$9)),1,0))</f>
        <v>3</v>
      </c>
      <c r="G218" s="132" t="str">
        <f t="shared" ref="G218:G230" si="40">IF(E218=E217,IF(ISBLANK(H218),"",CONCATENATE(E218,".",F218)),E218)</f>
        <v/>
      </c>
      <c r="H218" s="16"/>
      <c r="I218" s="16"/>
      <c r="J218" s="16"/>
      <c r="K218" s="17" t="s">
        <v>9</v>
      </c>
      <c r="L218" s="17" t="s">
        <v>9</v>
      </c>
      <c r="M218" s="9"/>
      <c r="N218" s="14">
        <v>1</v>
      </c>
    </row>
    <row r="219" spans="1:17" ht="13.9" customHeight="1">
      <c r="A219" s="106" t="str">
        <f>A218</f>
        <v>ТМЦ</v>
      </c>
      <c r="B219" s="106" t="str">
        <f>B218</f>
        <v>Да</v>
      </c>
      <c r="C219" s="15"/>
      <c r="D219" s="15"/>
      <c r="E219" s="12">
        <f t="shared" si="31"/>
        <v>7</v>
      </c>
      <c r="F219" s="159">
        <f>IF(E218=E217,IF(AND(B219=Данные!$B$7,NOT(ISBLANK(C219)),OR(A219=$A$2,A219=Данные!$C$9)),F218+1,F218),IF(AND(B219=Данные!$B$7,NOT(ISBLANK(C219)),OR(A219=$A$2,A219=Данные!$C$9)),1,0))</f>
        <v>3</v>
      </c>
      <c r="G219" s="132" t="str">
        <f t="shared" si="40"/>
        <v/>
      </c>
      <c r="H219" s="16"/>
      <c r="I219" s="16"/>
      <c r="J219" s="16"/>
      <c r="K219" s="17" t="s">
        <v>10</v>
      </c>
      <c r="L219" s="17" t="s">
        <v>10</v>
      </c>
      <c r="M219" s="9"/>
      <c r="N219" s="14">
        <v>0</v>
      </c>
    </row>
    <row r="220" spans="1:17" ht="33.75">
      <c r="A220" s="9" t="s">
        <v>172</v>
      </c>
      <c r="B220" s="9" t="s">
        <v>9</v>
      </c>
      <c r="C220" s="16" t="s">
        <v>48</v>
      </c>
      <c r="D220" s="16" t="s">
        <v>316</v>
      </c>
      <c r="E220" s="12">
        <f t="shared" si="31"/>
        <v>7</v>
      </c>
      <c r="F220" s="159">
        <f>IF(E219=E218,IF(AND(B220=Данные!$B$7,NOT(ISBLANK(C220)),OR(A220=$A$2,A220=Данные!$C$9)),F219+1,F219),IF(AND(B220=Данные!$B$7,NOT(ISBLANK(C220)),OR(A220=$A$2,A220=Данные!$C$9)),1,0))</f>
        <v>4</v>
      </c>
      <c r="G220" s="132" t="str">
        <f t="shared" si="40"/>
        <v>7.4</v>
      </c>
      <c r="H220" s="13" t="s">
        <v>211</v>
      </c>
      <c r="I220" s="13" t="s">
        <v>212</v>
      </c>
      <c r="J220" s="13"/>
      <c r="K220" s="13" t="s">
        <v>123</v>
      </c>
      <c r="L220" s="14"/>
      <c r="M220" s="9"/>
      <c r="N220" s="9"/>
    </row>
    <row r="221" spans="1:17" ht="13.9" customHeight="1">
      <c r="A221" s="106" t="str">
        <f>A220</f>
        <v>ТМЦ</v>
      </c>
      <c r="B221" s="106" t="str">
        <f>B220</f>
        <v>Да</v>
      </c>
      <c r="C221" s="15"/>
      <c r="D221" s="15"/>
      <c r="E221" s="12">
        <f t="shared" si="31"/>
        <v>7</v>
      </c>
      <c r="F221" s="159">
        <f>IF(E220=E219,IF(AND(B221=Данные!$B$7,NOT(ISBLANK(C221)),OR(A221=$A$2,A221=Данные!$C$9)),F220+1,F220),IF(AND(B221=Данные!$B$7,NOT(ISBLANK(C221)),OR(A221=$A$2,A221=Данные!$C$9)),1,0))</f>
        <v>4</v>
      </c>
      <c r="G221" s="132" t="str">
        <f t="shared" si="40"/>
        <v/>
      </c>
      <c r="H221" s="16"/>
      <c r="I221" s="16"/>
      <c r="J221" s="16"/>
      <c r="K221" s="17" t="s">
        <v>9</v>
      </c>
      <c r="L221" s="17" t="s">
        <v>9</v>
      </c>
      <c r="M221" s="9"/>
      <c r="N221" s="14">
        <v>1</v>
      </c>
    </row>
    <row r="222" spans="1:17">
      <c r="A222" s="106" t="str">
        <f>A221</f>
        <v>ТМЦ</v>
      </c>
      <c r="B222" s="106" t="str">
        <f>B221</f>
        <v>Да</v>
      </c>
      <c r="C222" s="15"/>
      <c r="D222" s="15"/>
      <c r="E222" s="12">
        <f t="shared" si="31"/>
        <v>7</v>
      </c>
      <c r="F222" s="159">
        <f>IF(E221=E220,IF(AND(B222=Данные!$B$7,NOT(ISBLANK(C222)),OR(A222=$A$2,A222=Данные!$C$9)),F221+1,F221),IF(AND(B222=Данные!$B$7,NOT(ISBLANK(C222)),OR(A222=$A$2,A222=Данные!$C$9)),1,0))</f>
        <v>4</v>
      </c>
      <c r="G222" s="132" t="str">
        <f t="shared" si="40"/>
        <v/>
      </c>
      <c r="H222" s="16"/>
      <c r="I222" s="16"/>
      <c r="J222" s="16"/>
      <c r="K222" s="17" t="s">
        <v>10</v>
      </c>
      <c r="L222" s="17" t="s">
        <v>10</v>
      </c>
      <c r="M222" s="9"/>
      <c r="N222" s="14">
        <v>0</v>
      </c>
    </row>
    <row r="223" spans="1:17" ht="90">
      <c r="A223" s="9" t="s">
        <v>172</v>
      </c>
      <c r="B223" s="9" t="s">
        <v>9</v>
      </c>
      <c r="C223" s="22" t="s">
        <v>48</v>
      </c>
      <c r="D223" s="16" t="s">
        <v>316</v>
      </c>
      <c r="E223" s="12">
        <f t="shared" si="31"/>
        <v>7</v>
      </c>
      <c r="F223" s="159">
        <f>IF(E222=E221,IF(AND(B223=Данные!$B$7,NOT(ISBLANK(C223)),OR(A223=$A$2,A223=Данные!$C$9)),F222+1,F222),IF(AND(B223=Данные!$B$7,NOT(ISBLANK(C223)),OR(A223=$A$2,A223=Данные!$C$9)),1,0))</f>
        <v>5</v>
      </c>
      <c r="G223" s="132" t="str">
        <f t="shared" si="40"/>
        <v>7.5</v>
      </c>
      <c r="H223" s="13" t="s">
        <v>286</v>
      </c>
      <c r="I223" s="13" t="s">
        <v>339</v>
      </c>
      <c r="J223" s="13"/>
      <c r="K223" s="13" t="s">
        <v>123</v>
      </c>
      <c r="L223" s="14"/>
      <c r="M223" s="9"/>
      <c r="N223" s="9"/>
      <c r="Q223" s="177" t="s">
        <v>294</v>
      </c>
    </row>
    <row r="224" spans="1:17">
      <c r="A224" s="106" t="str">
        <f>A223</f>
        <v>ТМЦ</v>
      </c>
      <c r="B224" s="106" t="str">
        <f>B223</f>
        <v>Да</v>
      </c>
      <c r="C224" s="22"/>
      <c r="D224" s="22"/>
      <c r="E224" s="12">
        <f t="shared" si="31"/>
        <v>7</v>
      </c>
      <c r="F224" s="159">
        <f>IF(E223=E222,IF(AND(B224=Данные!$B$7,NOT(ISBLANK(C224)),OR(A224=$A$2,A224=Данные!$C$9)),F223+1,F223),IF(AND(B224=Данные!$B$7,NOT(ISBLANK(C224)),OR(A224=$A$2,A224=Данные!$C$9)),1,0))</f>
        <v>5</v>
      </c>
      <c r="G224" s="132" t="str">
        <f t="shared" si="40"/>
        <v/>
      </c>
      <c r="H224" s="16"/>
      <c r="I224" s="16"/>
      <c r="J224" s="16"/>
      <c r="K224" s="17" t="s">
        <v>9</v>
      </c>
      <c r="L224" s="17" t="s">
        <v>9</v>
      </c>
      <c r="M224" s="9"/>
      <c r="N224" s="14">
        <v>1</v>
      </c>
    </row>
    <row r="225" spans="1:17">
      <c r="A225" s="106" t="str">
        <f t="shared" ref="A225:B229" si="41">A224</f>
        <v>ТМЦ</v>
      </c>
      <c r="B225" s="106" t="str">
        <f t="shared" si="41"/>
        <v>Да</v>
      </c>
      <c r="C225" s="22"/>
      <c r="D225" s="22"/>
      <c r="E225" s="12">
        <f t="shared" si="31"/>
        <v>7</v>
      </c>
      <c r="F225" s="159">
        <f>IF(E224=E223,IF(AND(B225=Данные!$B$7,NOT(ISBLANK(C225)),OR(A225=$A$2,A225=Данные!$C$9)),F224+1,F224),IF(AND(B225=Данные!$B$7,NOT(ISBLANK(C225)),OR(A225=$A$2,A225=Данные!$C$9)),1,0))</f>
        <v>5</v>
      </c>
      <c r="G225" s="132" t="str">
        <f t="shared" si="40"/>
        <v/>
      </c>
      <c r="H225" s="16"/>
      <c r="I225" s="16"/>
      <c r="J225" s="16"/>
      <c r="K225" s="17" t="s">
        <v>10</v>
      </c>
      <c r="L225" s="17" t="s">
        <v>10</v>
      </c>
      <c r="M225" s="9"/>
      <c r="N225" s="14">
        <v>0</v>
      </c>
    </row>
    <row r="226" spans="1:17" ht="33.75">
      <c r="A226" s="9" t="s">
        <v>172</v>
      </c>
      <c r="B226" s="9" t="s">
        <v>9</v>
      </c>
      <c r="C226" s="22" t="s">
        <v>48</v>
      </c>
      <c r="D226" s="16" t="s">
        <v>316</v>
      </c>
      <c r="E226" s="12">
        <f t="shared" si="31"/>
        <v>7</v>
      </c>
      <c r="F226" s="159">
        <f>IF(E225=E224,IF(AND(B226=Данные!$B$7,NOT(ISBLANK(C226)),OR(A226=$A$2,A226=Данные!$C$9)),F225+1,F225),IF(AND(B226=Данные!$B$7,NOT(ISBLANK(C226)),OR(A226=$A$2,A226=Данные!$C$9)),1,0))</f>
        <v>6</v>
      </c>
      <c r="G226" s="132" t="str">
        <f t="shared" si="40"/>
        <v>7.6</v>
      </c>
      <c r="H226" s="13" t="s">
        <v>287</v>
      </c>
      <c r="I226" s="13" t="s">
        <v>288</v>
      </c>
      <c r="J226" s="13"/>
      <c r="K226" s="13" t="s">
        <v>123</v>
      </c>
      <c r="L226" s="17"/>
      <c r="M226" s="9"/>
      <c r="N226" s="14"/>
      <c r="Q226" s="177" t="s">
        <v>294</v>
      </c>
    </row>
    <row r="227" spans="1:17">
      <c r="A227" s="106" t="str">
        <f t="shared" si="41"/>
        <v>ТМЦ</v>
      </c>
      <c r="B227" s="106" t="str">
        <f t="shared" ref="B227" si="42">B226</f>
        <v>Да</v>
      </c>
      <c r="C227" s="15"/>
      <c r="D227" s="15"/>
      <c r="E227" s="12">
        <f t="shared" si="31"/>
        <v>7</v>
      </c>
      <c r="F227" s="159">
        <f>IF(E226=E225,IF(AND(B227=Данные!$B$7,NOT(ISBLANK(C227)),OR(A227=$A$2,A227=Данные!$C$9)),F226+1,F226),IF(AND(B227=Данные!$B$7,NOT(ISBLANK(C227)),OR(A227=$A$2,A227=Данные!$C$9)),1,0))</f>
        <v>6</v>
      </c>
      <c r="G227" s="132" t="str">
        <f t="shared" si="40"/>
        <v/>
      </c>
      <c r="H227" s="16"/>
      <c r="I227" s="16"/>
      <c r="J227" s="16"/>
      <c r="K227" s="17" t="s">
        <v>9</v>
      </c>
      <c r="L227" s="17" t="s">
        <v>9</v>
      </c>
      <c r="M227" s="9"/>
      <c r="N227" s="14">
        <v>1</v>
      </c>
    </row>
    <row r="228" spans="1:17">
      <c r="A228" s="106" t="str">
        <f t="shared" si="41"/>
        <v>ТМЦ</v>
      </c>
      <c r="B228" s="106" t="str">
        <f t="shared" ref="B228" si="43">B227</f>
        <v>Да</v>
      </c>
      <c r="C228" s="15"/>
      <c r="D228" s="15"/>
      <c r="E228" s="12">
        <f t="shared" si="31"/>
        <v>7</v>
      </c>
      <c r="F228" s="159">
        <f>IF(E227=E226,IF(AND(B228=Данные!$B$7,NOT(ISBLANK(C228)),OR(A228=$A$2,A228=Данные!$C$9)),F227+1,F227),IF(AND(B228=Данные!$B$7,NOT(ISBLANK(C228)),OR(A228=$A$2,A228=Данные!$C$9)),1,0))</f>
        <v>6</v>
      </c>
      <c r="G228" s="132" t="str">
        <f t="shared" si="40"/>
        <v/>
      </c>
      <c r="H228" s="16"/>
      <c r="I228" s="16"/>
      <c r="J228" s="16"/>
      <c r="K228" s="17" t="s">
        <v>10</v>
      </c>
      <c r="L228" s="17" t="s">
        <v>10</v>
      </c>
      <c r="M228" s="9"/>
      <c r="N228" s="14">
        <v>0</v>
      </c>
    </row>
    <row r="229" spans="1:17" ht="56.25">
      <c r="A229" s="106" t="str">
        <f t="shared" si="41"/>
        <v>ТМЦ</v>
      </c>
      <c r="B229" s="106" t="str">
        <f t="shared" ref="B229" si="44">B228</f>
        <v>Да</v>
      </c>
      <c r="C229" s="15"/>
      <c r="D229" s="15"/>
      <c r="E229" s="12">
        <f t="shared" si="31"/>
        <v>7</v>
      </c>
      <c r="F229" s="159">
        <f>IF(E228=E227,IF(AND(B229=Данные!$B$7,NOT(ISBLANK(C229)),OR(A229=$A$2,A229=Данные!$C$9)),F228+1,F228),IF(AND(B229=Данные!$B$7,NOT(ISBLANK(C229)),OR(A229=$A$2,A229=Данные!$C$9)),1,0))</f>
        <v>6</v>
      </c>
      <c r="G229" s="132" t="str">
        <f t="shared" si="40"/>
        <v/>
      </c>
      <c r="H229" s="16"/>
      <c r="I229" s="16"/>
      <c r="J229" s="16"/>
      <c r="K229" s="17" t="s">
        <v>289</v>
      </c>
      <c r="L229" s="17" t="s">
        <v>289</v>
      </c>
      <c r="M229" s="9"/>
      <c r="N229" s="14">
        <v>0.5</v>
      </c>
    </row>
    <row r="230" spans="1:17">
      <c r="A230" s="185" t="s">
        <v>173</v>
      </c>
      <c r="B230" s="9"/>
      <c r="C230" s="132"/>
      <c r="D230" s="132"/>
      <c r="E230" s="12">
        <f>E229+1</f>
        <v>8</v>
      </c>
      <c r="F230" s="159">
        <f>IF(E229=E228,IF(AND(B230=Данные!$B$7,NOT(ISBLANK(C230)),OR(A230=$A$2,A230=Данные!$C$9)),F229+1,F229),IF(AND(B230=Данные!$B$7,NOT(ISBLANK(C230)),OR(A230=$A$2,A230=Данные!$C$9)),1,0))</f>
        <v>6</v>
      </c>
      <c r="G230" s="132">
        <f t="shared" si="40"/>
        <v>8</v>
      </c>
      <c r="H230" s="18" t="s">
        <v>343</v>
      </c>
      <c r="I230" s="18"/>
      <c r="J230" s="18"/>
      <c r="K230" s="18"/>
      <c r="L230" s="132"/>
      <c r="M230" s="9"/>
      <c r="N230" s="9"/>
    </row>
    <row r="231" spans="1:17" ht="45">
      <c r="A231" s="9" t="s">
        <v>173</v>
      </c>
      <c r="B231" s="9" t="s">
        <v>9</v>
      </c>
      <c r="C231" s="16" t="s">
        <v>48</v>
      </c>
      <c r="D231" s="16" t="s">
        <v>316</v>
      </c>
      <c r="E231" s="12">
        <v>8</v>
      </c>
      <c r="F231" s="159">
        <v>1</v>
      </c>
      <c r="G231" s="205" t="s">
        <v>340</v>
      </c>
      <c r="H231" s="19" t="s">
        <v>345</v>
      </c>
      <c r="I231" s="19" t="s">
        <v>346</v>
      </c>
      <c r="J231" s="27"/>
      <c r="K231" s="19"/>
      <c r="L231" s="14"/>
      <c r="M231" s="9"/>
      <c r="N231" s="9"/>
    </row>
    <row r="232" spans="1:17">
      <c r="A232" s="106" t="str">
        <f t="shared" ref="A232:B232" si="45">A231</f>
        <v>общее</v>
      </c>
      <c r="B232" s="106" t="str">
        <f t="shared" si="45"/>
        <v>Да</v>
      </c>
      <c r="C232" s="15"/>
      <c r="D232" s="15"/>
      <c r="E232" s="10">
        <f t="shared" si="31"/>
        <v>8</v>
      </c>
      <c r="F232" s="159">
        <v>1</v>
      </c>
      <c r="G232" s="132" t="str">
        <f t="shared" ref="G232:G234" si="46">IF(E232=E231,IF(ISBLANK(H232),"",CONCATENATE(E232,".",F232)),E232)</f>
        <v/>
      </c>
      <c r="H232" s="16"/>
      <c r="I232" s="16"/>
      <c r="J232" s="16"/>
      <c r="K232" s="17" t="s">
        <v>9</v>
      </c>
      <c r="L232" s="17" t="s">
        <v>9</v>
      </c>
      <c r="M232" s="9"/>
      <c r="N232" s="14">
        <v>1</v>
      </c>
    </row>
    <row r="233" spans="1:17">
      <c r="A233" s="106" t="str">
        <f t="shared" ref="A233:B233" si="47">A232</f>
        <v>общее</v>
      </c>
      <c r="B233" s="106" t="str">
        <f t="shared" si="47"/>
        <v>Да</v>
      </c>
      <c r="C233" s="15"/>
      <c r="D233" s="15"/>
      <c r="E233" s="10">
        <f t="shared" si="31"/>
        <v>8</v>
      </c>
      <c r="F233" s="159">
        <v>1</v>
      </c>
      <c r="G233" s="132" t="str">
        <f t="shared" si="46"/>
        <v/>
      </c>
      <c r="H233" s="16"/>
      <c r="I233" s="16"/>
      <c r="J233" s="16"/>
      <c r="K233" s="17" t="s">
        <v>10</v>
      </c>
      <c r="L233" s="17" t="s">
        <v>10</v>
      </c>
      <c r="M233" s="9"/>
      <c r="N233" s="14">
        <v>0</v>
      </c>
    </row>
    <row r="234" spans="1:17">
      <c r="A234" s="185" t="s">
        <v>173</v>
      </c>
      <c r="B234" s="9"/>
      <c r="C234" s="132"/>
      <c r="D234" s="132"/>
      <c r="E234" s="12">
        <f>E233+1</f>
        <v>9</v>
      </c>
      <c r="F234" s="159">
        <f>IF(E233=E232,IF(AND(B234=Данные!$B$7,NOT(ISBLANK(C234)),OR(A234=$A$2,A234=Данные!$C$9)),F233+1,F233),IF(AND(B234=Данные!$B$7,NOT(ISBLANK(C234)),OR(A234=$A$2,A234=Данные!$C$9)),1,0))</f>
        <v>1</v>
      </c>
      <c r="G234" s="132">
        <f t="shared" si="46"/>
        <v>9</v>
      </c>
      <c r="H234" s="18" t="s">
        <v>188</v>
      </c>
      <c r="I234" s="18"/>
      <c r="J234" s="18"/>
      <c r="K234" s="18"/>
      <c r="L234" s="132"/>
      <c r="M234" s="9"/>
      <c r="N234" s="9"/>
    </row>
    <row r="235" spans="1:17" ht="180">
      <c r="A235" s="9" t="s">
        <v>173</v>
      </c>
      <c r="B235" s="9" t="s">
        <v>9</v>
      </c>
      <c r="C235" s="16" t="s">
        <v>48</v>
      </c>
      <c r="D235" s="16" t="s">
        <v>316</v>
      </c>
      <c r="E235" s="12">
        <v>9</v>
      </c>
      <c r="F235" s="159">
        <v>1</v>
      </c>
      <c r="G235" s="205" t="s">
        <v>341</v>
      </c>
      <c r="H235" s="19" t="s">
        <v>348</v>
      </c>
      <c r="I235" s="19" t="s">
        <v>349</v>
      </c>
      <c r="J235" s="13"/>
      <c r="K235" s="19"/>
      <c r="L235" s="14"/>
      <c r="M235" s="9"/>
      <c r="N235" s="9"/>
    </row>
    <row r="236" spans="1:17">
      <c r="A236" s="106" t="str">
        <f t="shared" ref="A236:B239" si="48">A235</f>
        <v>общее</v>
      </c>
      <c r="B236" s="106" t="str">
        <f t="shared" si="48"/>
        <v>Да</v>
      </c>
      <c r="C236" s="15"/>
      <c r="D236" s="15"/>
      <c r="E236" s="10">
        <f t="shared" si="31"/>
        <v>9</v>
      </c>
      <c r="F236" s="159">
        <f>IF(E235=E230,IF(AND(B236=Данные!$B$7,NOT(ISBLANK(C236)),OR(A236=$A$2,A236=Данные!$C$9)),F235+1,F235),IF(AND(B236=Данные!$B$7,NOT(ISBLANK(C236)),OR(A236=$A$2,A236=Данные!$C$9)),1,0))</f>
        <v>0</v>
      </c>
      <c r="G236" s="132" t="str">
        <f t="shared" si="30"/>
        <v/>
      </c>
      <c r="H236" s="16"/>
      <c r="I236" s="16"/>
      <c r="J236" s="16"/>
      <c r="K236" s="17" t="s">
        <v>9</v>
      </c>
      <c r="L236" s="17" t="s">
        <v>9</v>
      </c>
      <c r="M236" s="9"/>
      <c r="N236" s="14">
        <v>1</v>
      </c>
    </row>
    <row r="237" spans="1:17">
      <c r="A237" s="106" t="str">
        <f t="shared" si="48"/>
        <v>общее</v>
      </c>
      <c r="B237" s="106" t="str">
        <f t="shared" si="48"/>
        <v>Да</v>
      </c>
      <c r="C237" s="15"/>
      <c r="D237" s="15"/>
      <c r="E237" s="10">
        <f t="shared" si="31"/>
        <v>9</v>
      </c>
      <c r="F237" s="159">
        <f>IF(E236=E235,IF(AND(B237=Данные!$B$7,NOT(ISBLANK(C237)),OR(A237=$A$2,A237=Данные!$C$9)),F236+1,F236),IF(AND(B237=Данные!$B$7,NOT(ISBLANK(C237)),OR(A237=$A$2,A237=Данные!$C$9)),1,0))</f>
        <v>0</v>
      </c>
      <c r="G237" s="132" t="str">
        <f t="shared" si="30"/>
        <v/>
      </c>
      <c r="H237" s="16"/>
      <c r="I237" s="16"/>
      <c r="J237" s="16"/>
      <c r="K237" s="17" t="s">
        <v>10</v>
      </c>
      <c r="L237" s="17" t="s">
        <v>10</v>
      </c>
      <c r="M237" s="9"/>
      <c r="N237" s="14">
        <v>0</v>
      </c>
    </row>
    <row r="238" spans="1:17">
      <c r="A238" s="106" t="str">
        <f t="shared" si="48"/>
        <v>общее</v>
      </c>
      <c r="B238" s="106" t="str">
        <f t="shared" si="48"/>
        <v>Да</v>
      </c>
      <c r="C238" s="15"/>
      <c r="D238" s="15"/>
      <c r="E238" s="10">
        <f t="shared" si="31"/>
        <v>9</v>
      </c>
      <c r="F238" s="159">
        <f>IF(E237=E236,IF(AND(B238=Данные!$B$7,NOT(ISBLANK(C238)),OR(A238=$A$2,A238=Данные!$C$9)),F237+1,F237),IF(AND(B238=Данные!$B$7,NOT(ISBLANK(C238)),OR(A238=$A$2,A238=Данные!$C$9)),1,0))</f>
        <v>0</v>
      </c>
      <c r="G238" s="132" t="str">
        <f t="shared" si="30"/>
        <v/>
      </c>
      <c r="H238" s="16"/>
      <c r="I238" s="16"/>
      <c r="J238" s="16"/>
      <c r="K238" s="17"/>
      <c r="L238" s="17"/>
      <c r="M238" s="9"/>
      <c r="N238" s="14"/>
    </row>
    <row r="239" spans="1:17">
      <c r="A239" s="106" t="str">
        <f t="shared" si="48"/>
        <v>общее</v>
      </c>
      <c r="B239" s="106" t="str">
        <f t="shared" si="48"/>
        <v>Да</v>
      </c>
      <c r="C239" s="15"/>
      <c r="D239" s="15"/>
      <c r="E239" s="10">
        <f t="shared" si="31"/>
        <v>9</v>
      </c>
      <c r="F239" s="159">
        <f>IF(E238=E237,IF(AND(B239=Данные!$B$7,NOT(ISBLANK(C239)),OR(A239=$A$2,A239=Данные!$C$9)),F238+1,F238),IF(AND(B239=Данные!$B$7,NOT(ISBLANK(C239)),OR(A239=$A$2,A239=Данные!$C$9)),1,0))</f>
        <v>0</v>
      </c>
      <c r="G239" s="132" t="str">
        <f t="shared" si="30"/>
        <v/>
      </c>
      <c r="H239" s="16"/>
      <c r="I239" s="16"/>
      <c r="J239" s="16"/>
      <c r="K239" s="17"/>
      <c r="L239" s="17"/>
      <c r="M239" s="9"/>
      <c r="N239" s="14"/>
    </row>
    <row r="240" spans="1:17" ht="56.25">
      <c r="A240" s="9" t="s">
        <v>173</v>
      </c>
      <c r="B240" s="9" t="s">
        <v>9</v>
      </c>
      <c r="C240" s="16" t="s">
        <v>48</v>
      </c>
      <c r="D240" s="16" t="s">
        <v>316</v>
      </c>
      <c r="E240" s="12">
        <f t="shared" si="31"/>
        <v>9</v>
      </c>
      <c r="F240" s="159">
        <f>IF(E239=E238,IF(AND(B240=Данные!$B$7,NOT(ISBLANK(C240)),OR(A240=$A$2,A240=Данные!$C$9)),F239+1,F239),IF(AND(B240=Данные!$B$7,NOT(ISBLANK(C240)),OR(A240=$A$2,A240=Данные!$C$9)),1,0))</f>
        <v>1</v>
      </c>
      <c r="G240" s="205" t="s">
        <v>342</v>
      </c>
      <c r="H240" s="13" t="s">
        <v>332</v>
      </c>
      <c r="I240" s="13" t="s">
        <v>333</v>
      </c>
      <c r="J240" s="27"/>
      <c r="K240" s="13" t="s">
        <v>270</v>
      </c>
      <c r="L240" s="14"/>
      <c r="M240" s="9"/>
      <c r="N240" s="9"/>
    </row>
    <row r="241" spans="1:16" ht="13.9" customHeight="1">
      <c r="A241" s="106" t="str">
        <f t="shared" ref="A241:B244" si="49">A240</f>
        <v>общее</v>
      </c>
      <c r="B241" s="106" t="str">
        <f t="shared" si="49"/>
        <v>Да</v>
      </c>
      <c r="C241" s="15"/>
      <c r="D241" s="15"/>
      <c r="E241" s="10">
        <f t="shared" si="31"/>
        <v>9</v>
      </c>
      <c r="F241" s="159">
        <f>IF(E240=E239,IF(AND(B241=Данные!$B$7,NOT(ISBLANK(C241)),OR(A241=$A$2,A241=Данные!$C$9)),F240+1,F240),IF(AND(B241=Данные!$B$7,NOT(ISBLANK(C241)),OR(A241=$A$2,A241=Данные!$C$9)),1,0))</f>
        <v>1</v>
      </c>
      <c r="G241" s="132" t="str">
        <f t="shared" si="30"/>
        <v/>
      </c>
      <c r="H241" s="16"/>
      <c r="I241" s="16"/>
      <c r="J241" s="16"/>
      <c r="K241" s="17" t="s">
        <v>9</v>
      </c>
      <c r="L241" s="17" t="s">
        <v>10</v>
      </c>
      <c r="M241" s="9"/>
      <c r="N241" s="14">
        <v>1</v>
      </c>
      <c r="O241" s="6" t="s">
        <v>93</v>
      </c>
      <c r="P241" s="7">
        <v>0</v>
      </c>
    </row>
    <row r="242" spans="1:16" ht="13.9" customHeight="1">
      <c r="A242" s="106" t="str">
        <f t="shared" si="49"/>
        <v>общее</v>
      </c>
      <c r="B242" s="106" t="str">
        <f t="shared" si="49"/>
        <v>Да</v>
      </c>
      <c r="C242" s="15"/>
      <c r="D242" s="15"/>
      <c r="E242" s="10">
        <f>E241</f>
        <v>9</v>
      </c>
      <c r="F242" s="159">
        <f>IF(E241=E240,IF(AND(B242=Данные!$B$7,NOT(ISBLANK(C242)),OR(A242=$A$2,A242=Данные!$C$9)),F241+1,F241),IF(AND(B242=Данные!$B$7,NOT(ISBLANK(C242)),OR(A242=$A$2,A242=Данные!$C$9)),1,0))</f>
        <v>1</v>
      </c>
      <c r="G242" s="132" t="str">
        <f>IF(E242=E241,IF(ISBLANK(H242),"",CONCATENATE(E242,".",F242)),E242)</f>
        <v/>
      </c>
      <c r="H242" s="16"/>
      <c r="I242" s="16"/>
      <c r="J242" s="16"/>
      <c r="K242" s="17" t="s">
        <v>10</v>
      </c>
      <c r="L242" s="17" t="s">
        <v>91</v>
      </c>
      <c r="M242" s="9"/>
      <c r="N242" s="14">
        <v>1</v>
      </c>
      <c r="O242" s="17" t="s">
        <v>10</v>
      </c>
      <c r="P242" s="7">
        <v>0</v>
      </c>
    </row>
    <row r="243" spans="1:16" ht="13.9" customHeight="1">
      <c r="A243" s="106" t="str">
        <f t="shared" si="49"/>
        <v>общее</v>
      </c>
      <c r="B243" s="106" t="str">
        <f t="shared" si="49"/>
        <v>Да</v>
      </c>
      <c r="C243" s="15"/>
      <c r="D243" s="15"/>
      <c r="E243" s="10">
        <f t="shared" si="31"/>
        <v>9</v>
      </c>
      <c r="F243" s="159">
        <f>IF(E242=E241,IF(AND(B243=Данные!$B$7,NOT(ISBLANK(C243)),OR(A243=$A$2,A243=Данные!$C$9)),F242+1,F242),IF(AND(B243=Данные!$B$7,NOT(ISBLANK(C243)),OR(A243=$A$2,A243=Данные!$C$9)),1,0))</f>
        <v>1</v>
      </c>
      <c r="G243" s="132" t="str">
        <f t="shared" si="30"/>
        <v/>
      </c>
      <c r="H243" s="16"/>
      <c r="I243" s="16"/>
      <c r="J243" s="16"/>
      <c r="K243" s="17"/>
      <c r="L243" s="17" t="s">
        <v>92</v>
      </c>
      <c r="M243" s="9"/>
      <c r="N243" s="14">
        <v>0.5</v>
      </c>
      <c r="O243" s="6" t="s">
        <v>91</v>
      </c>
      <c r="P243" s="7">
        <v>1</v>
      </c>
    </row>
    <row r="244" spans="1:16" ht="13.9" customHeight="1">
      <c r="A244" s="106" t="str">
        <f t="shared" si="49"/>
        <v>общее</v>
      </c>
      <c r="B244" s="106" t="str">
        <f t="shared" si="49"/>
        <v>Да</v>
      </c>
      <c r="C244" s="15"/>
      <c r="D244" s="15"/>
      <c r="E244" s="10"/>
      <c r="F244" s="159">
        <f>IF(E243=E242,IF(AND(B244=Данные!$B$7,NOT(ISBLANK(C244)),OR(A244=$A$2,A244=Данные!$C$9)),F243+1,F243),IF(AND(B244=Данные!$B$7,NOT(ISBLANK(C244)),OR(A244=$A$2,A244=Данные!$C$9)),1,0))</f>
        <v>1</v>
      </c>
      <c r="G244" s="132"/>
      <c r="H244" s="16"/>
      <c r="I244" s="16"/>
      <c r="J244" s="16"/>
      <c r="K244" s="17"/>
      <c r="L244" s="17" t="s">
        <v>93</v>
      </c>
      <c r="M244" s="9"/>
      <c r="N244" s="14">
        <v>0</v>
      </c>
      <c r="O244" s="6" t="s">
        <v>92</v>
      </c>
      <c r="P244" s="7">
        <v>0.5</v>
      </c>
    </row>
    <row r="245" spans="1:16" ht="13.9" customHeight="1">
      <c r="A245" s="185" t="s">
        <v>173</v>
      </c>
      <c r="B245" s="9"/>
      <c r="C245" s="132"/>
      <c r="D245" s="132"/>
      <c r="E245" s="11">
        <f>E243+1</f>
        <v>10</v>
      </c>
      <c r="F245" s="159">
        <f>IF(E244=E243,IF(AND(B245=Данные!$B$7,NOT(ISBLANK(C245)),OR(A245=$A$2,A245=Данные!$C$9)),F244+1,F244),IF(AND(B245=Данные!$B$7,NOT(ISBLANK(C245)),OR(A245=$A$2,A245=Данные!$C$9)),1,0))</f>
        <v>0</v>
      </c>
      <c r="G245" s="132">
        <f>IF(E245=E243,IF(ISBLANK(H245),"",CONCATENATE(E245,".",F245)),E245)</f>
        <v>10</v>
      </c>
      <c r="H245" s="18" t="s">
        <v>27</v>
      </c>
      <c r="I245" s="18"/>
      <c r="J245" s="18"/>
      <c r="K245" s="18"/>
      <c r="L245" s="132"/>
      <c r="M245" s="9"/>
      <c r="N245" s="9"/>
    </row>
    <row r="246" spans="1:16">
      <c r="A246" s="9" t="s">
        <v>173</v>
      </c>
      <c r="B246" s="9" t="s">
        <v>9</v>
      </c>
      <c r="C246" s="16" t="s">
        <v>48</v>
      </c>
      <c r="D246" s="16" t="s">
        <v>316</v>
      </c>
      <c r="E246" s="12">
        <f t="shared" si="31"/>
        <v>10</v>
      </c>
      <c r="F246" s="159">
        <f>IF(E245=E244,IF(AND(B246=Данные!$B$7,NOT(ISBLANK(C246)),OR(A246=$A$2,A246=Данные!$C$9)),F245+1,F245),IF(AND(B246=Данные!$B$7,NOT(ISBLANK(C246)),OR(A246=$A$2,A246=Данные!$C$9)),1,0))</f>
        <v>1</v>
      </c>
      <c r="G246" s="132" t="str">
        <f t="shared" si="30"/>
        <v>10.1</v>
      </c>
      <c r="H246" s="21" t="s">
        <v>0</v>
      </c>
      <c r="I246" s="21" t="s">
        <v>262</v>
      </c>
      <c r="J246" s="13"/>
      <c r="K246" s="21"/>
      <c r="L246" s="20"/>
      <c r="M246" s="9"/>
      <c r="N246" s="9"/>
    </row>
    <row r="247" spans="1:16" ht="13.9" customHeight="1">
      <c r="A247" s="106" t="str">
        <f t="shared" ref="A247:B250" si="50">A246</f>
        <v>общее</v>
      </c>
      <c r="B247" s="106" t="str">
        <f t="shared" si="50"/>
        <v>Да</v>
      </c>
      <c r="C247" s="15"/>
      <c r="D247" s="15"/>
      <c r="E247" s="10">
        <f t="shared" si="31"/>
        <v>10</v>
      </c>
      <c r="F247" s="159">
        <f>IF(E246=E245,IF(AND(B247=Данные!$B$7,NOT(ISBLANK(C247)),OR(A247=$A$2,A247=Данные!$C$9)),F246+1,F246),IF(AND(B247=Данные!$B$7,NOT(ISBLANK(C247)),OR(A247=$A$2,A247=Данные!$C$9)),1,0))</f>
        <v>1</v>
      </c>
      <c r="G247" s="132" t="str">
        <f t="shared" si="30"/>
        <v/>
      </c>
      <c r="H247" s="16"/>
      <c r="I247" s="16"/>
      <c r="J247" s="16"/>
      <c r="K247" s="17" t="s">
        <v>69</v>
      </c>
      <c r="L247" s="17" t="s">
        <v>15</v>
      </c>
      <c r="M247" s="9"/>
      <c r="N247" s="14">
        <v>0</v>
      </c>
    </row>
    <row r="248" spans="1:16" ht="13.9" customHeight="1">
      <c r="A248" s="106" t="str">
        <f t="shared" si="50"/>
        <v>общее</v>
      </c>
      <c r="B248" s="106" t="str">
        <f t="shared" si="50"/>
        <v>Да</v>
      </c>
      <c r="C248" s="15"/>
      <c r="D248" s="15"/>
      <c r="E248" s="10">
        <f t="shared" si="31"/>
        <v>10</v>
      </c>
      <c r="F248" s="159">
        <f>IF(E247=E246,IF(AND(B248=Данные!$B$7,NOT(ISBLANK(C248)),OR(A248=$A$2,A248=Данные!$C$9)),F247+1,F247),IF(AND(B248=Данные!$B$7,NOT(ISBLANK(C248)),OR(A248=$A$2,A248=Данные!$C$9)),1,0))</f>
        <v>1</v>
      </c>
      <c r="G248" s="132" t="str">
        <f t="shared" si="30"/>
        <v/>
      </c>
      <c r="H248" s="16"/>
      <c r="I248" s="16"/>
      <c r="J248" s="16"/>
      <c r="K248" s="17"/>
      <c r="L248" s="17" t="s">
        <v>63</v>
      </c>
      <c r="M248" s="9"/>
      <c r="N248" s="14">
        <v>0.6</v>
      </c>
    </row>
    <row r="249" spans="1:16">
      <c r="A249" s="106" t="str">
        <f t="shared" si="50"/>
        <v>общее</v>
      </c>
      <c r="B249" s="106" t="str">
        <f t="shared" si="50"/>
        <v>Да</v>
      </c>
      <c r="C249" s="15"/>
      <c r="D249" s="15"/>
      <c r="E249" s="10">
        <f t="shared" si="31"/>
        <v>10</v>
      </c>
      <c r="F249" s="159">
        <f>IF(E248=E247,IF(AND(B249=Данные!$B$7,NOT(ISBLANK(C249)),OR(A249=$A$2,A249=Данные!$C$9)),F248+1,F248),IF(AND(B249=Данные!$B$7,NOT(ISBLANK(C249)),OR(A249=$A$2,A249=Данные!$C$9)),1,0))</f>
        <v>1</v>
      </c>
      <c r="G249" s="132" t="str">
        <f t="shared" si="30"/>
        <v/>
      </c>
      <c r="H249" s="16"/>
      <c r="I249" s="16"/>
      <c r="J249" s="16"/>
      <c r="K249" s="17"/>
      <c r="L249" s="17" t="s">
        <v>66</v>
      </c>
      <c r="M249" s="9"/>
      <c r="N249" s="14">
        <v>0.85</v>
      </c>
    </row>
    <row r="250" spans="1:16" ht="13.9" customHeight="1">
      <c r="A250" s="106" t="str">
        <f t="shared" si="50"/>
        <v>общее</v>
      </c>
      <c r="B250" s="106" t="str">
        <f t="shared" si="50"/>
        <v>Да</v>
      </c>
      <c r="C250" s="15"/>
      <c r="D250" s="15"/>
      <c r="E250" s="10">
        <f t="shared" si="31"/>
        <v>10</v>
      </c>
      <c r="F250" s="159">
        <f>IF(E249=E248,IF(AND(B250=Данные!$B$7,NOT(ISBLANK(C250)),OR(A250=$A$2,A250=Данные!$C$9)),F249+1,F249),IF(AND(B250=Данные!$B$7,NOT(ISBLANK(C250)),OR(A250=$A$2,A250=Данные!$C$9)),1,0))</f>
        <v>1</v>
      </c>
      <c r="G250" s="132" t="str">
        <f t="shared" si="30"/>
        <v/>
      </c>
      <c r="H250" s="16"/>
      <c r="I250" s="16"/>
      <c r="J250" s="16"/>
      <c r="K250" s="17"/>
      <c r="L250" s="17" t="s">
        <v>65</v>
      </c>
      <c r="M250" s="9"/>
      <c r="N250" s="14">
        <v>1</v>
      </c>
    </row>
    <row r="251" spans="1:16">
      <c r="A251" s="9" t="s">
        <v>173</v>
      </c>
      <c r="B251" s="9" t="s">
        <v>9</v>
      </c>
      <c r="C251" s="16" t="s">
        <v>48</v>
      </c>
      <c r="D251" s="16" t="s">
        <v>316</v>
      </c>
      <c r="E251" s="12">
        <f t="shared" si="31"/>
        <v>10</v>
      </c>
      <c r="F251" s="159">
        <f>IF(E250=E249,IF(AND(B251=Данные!$B$7,NOT(ISBLANK(C251)),OR(A251=$A$2,A251=Данные!$C$9)),F250+1,F250),IF(AND(B251=Данные!$B$7,NOT(ISBLANK(C251)),OR(A251=$A$2,A251=Данные!$C$9)),1,0))</f>
        <v>2</v>
      </c>
      <c r="G251" s="132" t="str">
        <f t="shared" ref="G251:G340" si="51">IF(E251=E250,IF(ISBLANK(H251),"",CONCATENATE(E251,".",F251)),E251)</f>
        <v>10.2</v>
      </c>
      <c r="H251" s="21" t="s">
        <v>2</v>
      </c>
      <c r="I251" s="21" t="s">
        <v>262</v>
      </c>
      <c r="J251" s="13"/>
      <c r="K251" s="21"/>
      <c r="L251" s="20"/>
      <c r="M251" s="9"/>
      <c r="N251" s="9"/>
    </row>
    <row r="252" spans="1:16" ht="13.9" customHeight="1">
      <c r="A252" s="106" t="str">
        <f t="shared" ref="A252:B255" si="52">A251</f>
        <v>общее</v>
      </c>
      <c r="B252" s="106" t="str">
        <f t="shared" si="52"/>
        <v>Да</v>
      </c>
      <c r="C252" s="15"/>
      <c r="D252" s="15"/>
      <c r="E252" s="10">
        <f t="shared" si="31"/>
        <v>10</v>
      </c>
      <c r="F252" s="159">
        <f>IF(E251=E250,IF(AND(B252=Данные!$B$7,NOT(ISBLANK(C252)),OR(A252=$A$2,A252=Данные!$C$9)),F251+1,F251),IF(AND(B252=Данные!$B$7,NOT(ISBLANK(C252)),OR(A252=$A$2,A252=Данные!$C$9)),1,0))</f>
        <v>2</v>
      </c>
      <c r="G252" s="132" t="str">
        <f t="shared" si="51"/>
        <v/>
      </c>
      <c r="H252" s="16"/>
      <c r="I252" s="16"/>
      <c r="J252" s="16"/>
      <c r="K252" s="17" t="s">
        <v>69</v>
      </c>
      <c r="L252" s="17" t="s">
        <v>96</v>
      </c>
      <c r="M252" s="9"/>
      <c r="N252" s="14">
        <v>1</v>
      </c>
    </row>
    <row r="253" spans="1:16" ht="13.9" customHeight="1">
      <c r="A253" s="106" t="str">
        <f t="shared" si="52"/>
        <v>общее</v>
      </c>
      <c r="B253" s="106" t="str">
        <f t="shared" si="52"/>
        <v>Да</v>
      </c>
      <c r="C253" s="15"/>
      <c r="D253" s="15"/>
      <c r="E253" s="10">
        <f t="shared" ref="E253:E343" si="53">E252</f>
        <v>10</v>
      </c>
      <c r="F253" s="159">
        <f>IF(E252=E251,IF(AND(B253=Данные!$B$7,NOT(ISBLANK(C253)),OR(A253=$A$2,A253=Данные!$C$9)),F252+1,F252),IF(AND(B253=Данные!$B$7,NOT(ISBLANK(C253)),OR(A253=$A$2,A253=Данные!$C$9)),1,0))</f>
        <v>2</v>
      </c>
      <c r="G253" s="132" t="str">
        <f t="shared" si="51"/>
        <v/>
      </c>
      <c r="H253" s="16"/>
      <c r="I253" s="16"/>
      <c r="J253" s="16"/>
      <c r="K253" s="17"/>
      <c r="L253" s="17" t="s">
        <v>97</v>
      </c>
      <c r="M253" s="9"/>
      <c r="N253" s="14">
        <v>0.75</v>
      </c>
    </row>
    <row r="254" spans="1:16">
      <c r="A254" s="106" t="str">
        <f t="shared" si="52"/>
        <v>общее</v>
      </c>
      <c r="B254" s="106" t="str">
        <f t="shared" si="52"/>
        <v>Да</v>
      </c>
      <c r="C254" s="15"/>
      <c r="D254" s="15"/>
      <c r="E254" s="10">
        <f t="shared" si="53"/>
        <v>10</v>
      </c>
      <c r="F254" s="159">
        <f>IF(E253=E252,IF(AND(B254=Данные!$B$7,NOT(ISBLANK(C254)),OR(A254=$A$2,A254=Данные!$C$9)),F253+1,F253),IF(AND(B254=Данные!$B$7,NOT(ISBLANK(C254)),OR(A254=$A$2,A254=Данные!$C$9)),1,0))</f>
        <v>2</v>
      </c>
      <c r="G254" s="132" t="str">
        <f t="shared" si="51"/>
        <v/>
      </c>
      <c r="H254" s="16"/>
      <c r="I254" s="16"/>
      <c r="J254" s="16"/>
      <c r="K254" s="17"/>
      <c r="L254" s="17" t="s">
        <v>98</v>
      </c>
      <c r="M254" s="9"/>
      <c r="N254" s="14">
        <v>0.5</v>
      </c>
    </row>
    <row r="255" spans="1:16">
      <c r="A255" s="106" t="str">
        <f t="shared" si="52"/>
        <v>общее</v>
      </c>
      <c r="B255" s="106" t="str">
        <f t="shared" si="52"/>
        <v>Да</v>
      </c>
      <c r="C255" s="15"/>
      <c r="D255" s="15"/>
      <c r="E255" s="10">
        <f t="shared" si="53"/>
        <v>10</v>
      </c>
      <c r="F255" s="159">
        <f>IF(E254=E253,IF(AND(B255=Данные!$B$7,NOT(ISBLANK(C255)),OR(A255=$A$2,A255=Данные!$C$9)),F254+1,F254),IF(AND(B255=Данные!$B$7,NOT(ISBLANK(C255)),OR(A255=$A$2,A255=Данные!$C$9)),1,0))</f>
        <v>2</v>
      </c>
      <c r="G255" s="132" t="str">
        <f t="shared" si="51"/>
        <v/>
      </c>
      <c r="H255" s="16"/>
      <c r="I255" s="16"/>
      <c r="J255" s="16"/>
      <c r="K255" s="17"/>
      <c r="L255" s="17" t="s">
        <v>64</v>
      </c>
      <c r="M255" s="9"/>
      <c r="N255" s="14">
        <v>0.1</v>
      </c>
    </row>
    <row r="256" spans="1:16" ht="9.75" hidden="1" customHeight="1">
      <c r="A256" s="185" t="s">
        <v>173</v>
      </c>
      <c r="B256" s="35"/>
      <c r="C256" s="36"/>
      <c r="D256" s="36"/>
      <c r="E256" s="37"/>
      <c r="F256" s="159">
        <f>IF(E255=E254,IF(AND(B256=Данные!$B$7,NOT(ISBLANK(C256)),OR(A256=$A$2,A256=Данные!$C$9)),F255+1,F255),IF(AND(B256=Данные!$B$7,NOT(ISBLANK(C256)),OR(A256=$A$2,A256=Данные!$C$9)),1,0))</f>
        <v>2</v>
      </c>
      <c r="G256" s="38"/>
      <c r="H256" s="39" t="s">
        <v>233</v>
      </c>
      <c r="I256" s="39"/>
      <c r="J256" s="39"/>
      <c r="K256" s="40"/>
      <c r="L256" s="40"/>
      <c r="M256" s="35"/>
      <c r="N256" s="14"/>
    </row>
    <row r="257" spans="1:17" hidden="1">
      <c r="A257" s="185" t="s">
        <v>173</v>
      </c>
      <c r="B257" s="9"/>
      <c r="C257" s="132"/>
      <c r="D257" s="132"/>
      <c r="E257" s="11">
        <f>E255+1</f>
        <v>11</v>
      </c>
      <c r="F257" s="159">
        <f>IF(E256=E255,IF(AND(B257=Данные!$B$7,NOT(ISBLANK(C257)),OR(A257=$A$2,A257=Данные!$C$9)),F256+1,F256),IF(AND(B257=Данные!$B$7,NOT(ISBLANK(C257)),OR(A257=$A$2,A257=Данные!$C$9)),1,0))</f>
        <v>0</v>
      </c>
      <c r="G257" s="132">
        <f>IF(E257=E255,IF(ISBLANK(H257),"",CONCATENATE(E257,".",F257)),E257)</f>
        <v>11</v>
      </c>
      <c r="H257" s="18" t="s">
        <v>8</v>
      </c>
      <c r="I257" s="18"/>
      <c r="J257" s="18"/>
      <c r="K257" s="18"/>
      <c r="L257" s="132"/>
      <c r="M257" s="9"/>
      <c r="N257" s="9"/>
    </row>
    <row r="258" spans="1:17" ht="33.75" hidden="1">
      <c r="A258" s="9" t="s">
        <v>171</v>
      </c>
      <c r="B258" s="9" t="s">
        <v>9</v>
      </c>
      <c r="C258" s="22" t="s">
        <v>49</v>
      </c>
      <c r="D258" s="16" t="s">
        <v>316</v>
      </c>
      <c r="E258" s="12">
        <f t="shared" si="53"/>
        <v>11</v>
      </c>
      <c r="F258" s="159">
        <f>IF(E257=E256,IF(AND(B258=Данные!$B$7,NOT(ISBLANK(C258)),OR(A258=$A$2,A258=Данные!$C$9)),F257+1,F257),IF(AND(B258=Данные!$B$7,NOT(ISBLANK(C258)),OR(A258=$A$2,A258=Данные!$C$9)),1,0))</f>
        <v>0</v>
      </c>
      <c r="G258" s="132" t="str">
        <f t="shared" si="51"/>
        <v>11.0</v>
      </c>
      <c r="H258" s="21" t="s">
        <v>99</v>
      </c>
      <c r="I258" s="21" t="s">
        <v>81</v>
      </c>
      <c r="J258" s="13" t="s">
        <v>163</v>
      </c>
      <c r="K258" s="21" t="s">
        <v>123</v>
      </c>
      <c r="L258" s="14"/>
      <c r="M258" s="9"/>
      <c r="N258" s="9"/>
    </row>
    <row r="259" spans="1:17" ht="22.5" hidden="1">
      <c r="A259" s="106" t="str">
        <f t="shared" ref="A259:B262" si="54">A258</f>
        <v>СМР</v>
      </c>
      <c r="B259" s="106" t="str">
        <f t="shared" si="54"/>
        <v>Да</v>
      </c>
      <c r="C259" s="15"/>
      <c r="D259" s="15"/>
      <c r="E259" s="10">
        <f t="shared" si="53"/>
        <v>11</v>
      </c>
      <c r="F259" s="159">
        <f>IF(E258=E257,IF(AND(B259=Данные!$B$7,NOT(ISBLANK(C259)),OR(A259=$A$2,A259=Данные!$C$9)),F258+1,F258),IF(AND(B259=Данные!$B$7,NOT(ISBLANK(C259)),OR(A259=$A$2,A259=Данные!$C$9)),1,0))</f>
        <v>0</v>
      </c>
      <c r="G259" s="132" t="str">
        <f t="shared" si="51"/>
        <v/>
      </c>
      <c r="H259" s="16"/>
      <c r="I259" s="9"/>
      <c r="J259" s="9"/>
      <c r="K259" s="17" t="s">
        <v>131</v>
      </c>
      <c r="L259" s="17" t="s">
        <v>131</v>
      </c>
      <c r="M259" s="9"/>
      <c r="N259" s="9"/>
    </row>
    <row r="260" spans="1:17" ht="22.5" hidden="1">
      <c r="A260" s="106" t="str">
        <f t="shared" si="54"/>
        <v>СМР</v>
      </c>
      <c r="B260" s="106" t="str">
        <f t="shared" si="54"/>
        <v>Да</v>
      </c>
      <c r="C260" s="15"/>
      <c r="D260" s="15"/>
      <c r="E260" s="10">
        <f t="shared" si="53"/>
        <v>11</v>
      </c>
      <c r="F260" s="159">
        <f>IF(E259=E258,IF(AND(B260=Данные!$B$7,NOT(ISBLANK(C260)),OR(A260=$A$2,A260=Данные!$C$9)),F259+1,F259),IF(AND(B260=Данные!$B$7,NOT(ISBLANK(C260)),OR(A260=$A$2,A260=Данные!$C$9)),1,0))</f>
        <v>0</v>
      </c>
      <c r="G260" s="132" t="str">
        <f t="shared" si="51"/>
        <v/>
      </c>
      <c r="H260" s="16"/>
      <c r="I260" s="9"/>
      <c r="J260" s="9"/>
      <c r="K260" s="17" t="s">
        <v>132</v>
      </c>
      <c r="L260" s="17" t="s">
        <v>132</v>
      </c>
      <c r="M260" s="9"/>
      <c r="N260" s="9"/>
    </row>
    <row r="261" spans="1:17" ht="22.5" hidden="1">
      <c r="A261" s="106" t="str">
        <f t="shared" si="54"/>
        <v>СМР</v>
      </c>
      <c r="B261" s="106" t="str">
        <f t="shared" si="54"/>
        <v>Да</v>
      </c>
      <c r="C261" s="15"/>
      <c r="D261" s="15"/>
      <c r="E261" s="10">
        <f t="shared" si="53"/>
        <v>11</v>
      </c>
      <c r="F261" s="159">
        <f>IF(E260=E259,IF(AND(B261=Данные!$B$7,NOT(ISBLANK(C261)),OR(A261=$A$2,A261=Данные!$C$9)),F260+1,F260),IF(AND(B261=Данные!$B$7,NOT(ISBLANK(C261)),OR(A261=$A$2,A261=Данные!$C$9)),1,0))</f>
        <v>0</v>
      </c>
      <c r="G261" s="132" t="str">
        <f t="shared" si="51"/>
        <v/>
      </c>
      <c r="H261" s="16"/>
      <c r="I261" s="9"/>
      <c r="J261" s="9"/>
      <c r="K261" s="17" t="s">
        <v>133</v>
      </c>
      <c r="L261" s="17" t="s">
        <v>133</v>
      </c>
      <c r="M261" s="9"/>
      <c r="N261" s="9"/>
    </row>
    <row r="262" spans="1:17" ht="13.9" hidden="1" customHeight="1">
      <c r="A262" s="106" t="str">
        <f t="shared" si="54"/>
        <v>СМР</v>
      </c>
      <c r="B262" s="106" t="str">
        <f t="shared" si="54"/>
        <v>Да</v>
      </c>
      <c r="C262" s="15"/>
      <c r="D262" s="15"/>
      <c r="E262" s="10">
        <f t="shared" si="53"/>
        <v>11</v>
      </c>
      <c r="F262" s="159">
        <f>IF(E261=E260,IF(AND(B262=Данные!$B$7,NOT(ISBLANK(C262)),OR(A262=$A$2,A262=Данные!$C$9)),F261+1,F261),IF(AND(B262=Данные!$B$7,NOT(ISBLANK(C262)),OR(A262=$A$2,A262=Данные!$C$9)),1,0))</f>
        <v>0</v>
      </c>
      <c r="G262" s="132" t="str">
        <f t="shared" si="51"/>
        <v/>
      </c>
      <c r="H262" s="16"/>
      <c r="I262" s="9"/>
      <c r="J262" s="9"/>
      <c r="K262" s="17" t="s">
        <v>10</v>
      </c>
      <c r="L262" s="17" t="s">
        <v>10</v>
      </c>
      <c r="M262" s="9"/>
      <c r="N262" s="9"/>
    </row>
    <row r="263" spans="1:17" ht="33.75" hidden="1">
      <c r="A263" s="9" t="s">
        <v>171</v>
      </c>
      <c r="B263" s="9" t="s">
        <v>9</v>
      </c>
      <c r="C263" s="22" t="s">
        <v>49</v>
      </c>
      <c r="D263" s="16" t="s">
        <v>316</v>
      </c>
      <c r="E263" s="12">
        <f t="shared" si="53"/>
        <v>11</v>
      </c>
      <c r="F263" s="159">
        <f>IF(E262=E261,IF(AND(B263=Данные!$B$7,NOT(ISBLANK(C263)),OR(A263=$A$2,A263=Данные!$C$9)),F262+1,F262),IF(AND(B263=Данные!$B$7,NOT(ISBLANK(C263)),OR(A263=$A$2,A263=Данные!$C$9)),1,0))</f>
        <v>0</v>
      </c>
      <c r="G263" s="132" t="str">
        <f t="shared" si="51"/>
        <v>11.0</v>
      </c>
      <c r="H263" s="21" t="s">
        <v>134</v>
      </c>
      <c r="I263" s="21" t="s">
        <v>81</v>
      </c>
      <c r="J263" s="13" t="s">
        <v>163</v>
      </c>
      <c r="K263" s="21" t="s">
        <v>123</v>
      </c>
      <c r="L263" s="14"/>
      <c r="M263" s="9"/>
      <c r="N263" s="9"/>
    </row>
    <row r="264" spans="1:17" hidden="1">
      <c r="A264" s="106" t="str">
        <f>A263</f>
        <v>СМР</v>
      </c>
      <c r="B264" s="106" t="str">
        <f>B263</f>
        <v>Да</v>
      </c>
      <c r="C264" s="15"/>
      <c r="D264" s="15"/>
      <c r="E264" s="10">
        <f t="shared" si="53"/>
        <v>11</v>
      </c>
      <c r="F264" s="159">
        <f>IF(E263=E262,IF(AND(B264=Данные!$B$7,NOT(ISBLANK(C264)),OR(A264=$A$2,A264=Данные!$C$9)),F263+1,F263),IF(AND(B264=Данные!$B$7,NOT(ISBLANK(C264)),OR(A264=$A$2,A264=Данные!$C$9)),1,0))</f>
        <v>0</v>
      </c>
      <c r="G264" s="132" t="str">
        <f t="shared" si="51"/>
        <v/>
      </c>
      <c r="H264" s="9"/>
      <c r="I264" s="9"/>
      <c r="J264" s="9"/>
      <c r="K264" s="17" t="s">
        <v>9</v>
      </c>
      <c r="L264" s="17" t="s">
        <v>9</v>
      </c>
      <c r="M264" s="9"/>
      <c r="N264" s="9"/>
    </row>
    <row r="265" spans="1:17" hidden="1">
      <c r="A265" s="106" t="str">
        <f>A264</f>
        <v>СМР</v>
      </c>
      <c r="B265" s="106" t="str">
        <f>B264</f>
        <v>Да</v>
      </c>
      <c r="C265" s="15"/>
      <c r="D265" s="15"/>
      <c r="E265" s="10">
        <f t="shared" si="53"/>
        <v>11</v>
      </c>
      <c r="F265" s="159">
        <f>IF(E264=E263,IF(AND(B265=Данные!$B$7,NOT(ISBLANK(C265)),OR(A265=$A$2,A265=Данные!$C$9)),F264+1,F264),IF(AND(B265=Данные!$B$7,NOT(ISBLANK(C265)),OR(A265=$A$2,A265=Данные!$C$9)),1,0))</f>
        <v>0</v>
      </c>
      <c r="G265" s="132" t="str">
        <f t="shared" si="51"/>
        <v/>
      </c>
      <c r="H265" s="9"/>
      <c r="I265" s="9"/>
      <c r="J265" s="9"/>
      <c r="K265" s="17" t="s">
        <v>10</v>
      </c>
      <c r="L265" s="17" t="s">
        <v>10</v>
      </c>
      <c r="M265" s="9"/>
      <c r="N265" s="9"/>
    </row>
    <row r="266" spans="1:17" ht="33.75" hidden="1">
      <c r="A266" s="9" t="s">
        <v>172</v>
      </c>
      <c r="B266" s="157" t="s">
        <v>10</v>
      </c>
      <c r="C266" s="22" t="s">
        <v>49</v>
      </c>
      <c r="D266" s="16" t="s">
        <v>316</v>
      </c>
      <c r="E266" s="12">
        <f t="shared" si="53"/>
        <v>11</v>
      </c>
      <c r="F266" s="159">
        <f>IF(E265=E264,IF(AND(B266=Данные!$B$7,NOT(ISBLANK(C266)),OR(A266=$A$2,A266=Данные!$C$9)),F265+1,F265),IF(AND(B266=Данные!$B$7,NOT(ISBLANK(C266)),OR(A266=$A$2,A266=Данные!$C$9)),1,0))</f>
        <v>0</v>
      </c>
      <c r="G266" s="132" t="str">
        <f t="shared" si="51"/>
        <v>11.0</v>
      </c>
      <c r="H266" s="21" t="s">
        <v>104</v>
      </c>
      <c r="I266" s="21" t="s">
        <v>81</v>
      </c>
      <c r="J266" s="13" t="s">
        <v>163</v>
      </c>
      <c r="K266" s="21" t="s">
        <v>123</v>
      </c>
      <c r="L266" s="14"/>
      <c r="M266" s="9"/>
      <c r="N266" s="9"/>
      <c r="Q266" s="2" t="s">
        <v>310</v>
      </c>
    </row>
    <row r="267" spans="1:17" hidden="1">
      <c r="A267" s="106" t="str">
        <f>A266</f>
        <v>ТМЦ</v>
      </c>
      <c r="B267" s="106" t="str">
        <f>B266</f>
        <v>Нет</v>
      </c>
      <c r="C267" s="15"/>
      <c r="D267" s="15"/>
      <c r="E267" s="10">
        <f t="shared" si="53"/>
        <v>11</v>
      </c>
      <c r="F267" s="159">
        <f>IF(E266=E265,IF(AND(B267=Данные!$B$7,NOT(ISBLANK(C267)),OR(A267=$A$2,A267=Данные!$C$9)),F266+1,F266),IF(AND(B267=Данные!$B$7,NOT(ISBLANK(C267)),OR(A267=$A$2,A267=Данные!$C$9)),1,0))</f>
        <v>0</v>
      </c>
      <c r="G267" s="132" t="str">
        <f t="shared" si="51"/>
        <v/>
      </c>
      <c r="H267" s="9"/>
      <c r="I267" s="9"/>
      <c r="J267" s="9"/>
      <c r="K267" s="17" t="s">
        <v>9</v>
      </c>
      <c r="L267" s="17" t="s">
        <v>9</v>
      </c>
      <c r="M267" s="9"/>
      <c r="N267" s="9"/>
    </row>
    <row r="268" spans="1:17" hidden="1">
      <c r="A268" s="106" t="str">
        <f>A267</f>
        <v>ТМЦ</v>
      </c>
      <c r="B268" s="106" t="str">
        <f>B267</f>
        <v>Нет</v>
      </c>
      <c r="C268" s="15"/>
      <c r="D268" s="15"/>
      <c r="E268" s="10">
        <f t="shared" si="53"/>
        <v>11</v>
      </c>
      <c r="F268" s="159">
        <f>IF(E267=E266,IF(AND(B268=Данные!$B$7,NOT(ISBLANK(C268)),OR(A268=$A$2,A268=Данные!$C$9)),F267+1,F267),IF(AND(B268=Данные!$B$7,NOT(ISBLANK(C268)),OR(A268=$A$2,A268=Данные!$C$9)),1,0))</f>
        <v>0</v>
      </c>
      <c r="G268" s="132" t="str">
        <f t="shared" si="51"/>
        <v/>
      </c>
      <c r="H268" s="9"/>
      <c r="I268" s="9"/>
      <c r="J268" s="9"/>
      <c r="K268" s="17" t="s">
        <v>10</v>
      </c>
      <c r="L268" s="17" t="s">
        <v>10</v>
      </c>
      <c r="M268" s="9"/>
      <c r="N268" s="9"/>
    </row>
    <row r="269" spans="1:17" ht="33.75" hidden="1">
      <c r="A269" s="9" t="s">
        <v>173</v>
      </c>
      <c r="B269" s="157" t="s">
        <v>10</v>
      </c>
      <c r="C269" s="22" t="s">
        <v>49</v>
      </c>
      <c r="D269" s="16" t="s">
        <v>316</v>
      </c>
      <c r="E269" s="12">
        <f t="shared" si="53"/>
        <v>11</v>
      </c>
      <c r="F269" s="159">
        <f>IF(E268=E267,IF(AND(B269=Данные!$B$7,NOT(ISBLANK(C269)),OR(A269=$A$2,A269=Данные!$C$9)),F268+1,F268),IF(AND(B269=Данные!$B$7,NOT(ISBLANK(C269)),OR(A269=$A$2,A269=Данные!$C$9)),1,0))</f>
        <v>0</v>
      </c>
      <c r="G269" s="132" t="str">
        <f t="shared" si="51"/>
        <v>11.0</v>
      </c>
      <c r="H269" s="21" t="s">
        <v>82</v>
      </c>
      <c r="I269" s="21" t="s">
        <v>81</v>
      </c>
      <c r="J269" s="13" t="s">
        <v>163</v>
      </c>
      <c r="K269" s="21" t="s">
        <v>123</v>
      </c>
      <c r="L269" s="14"/>
      <c r="M269" s="9"/>
      <c r="N269" s="9"/>
      <c r="Q269" s="2" t="s">
        <v>310</v>
      </c>
    </row>
    <row r="270" spans="1:17" hidden="1">
      <c r="A270" s="106" t="str">
        <f>A269</f>
        <v>общее</v>
      </c>
      <c r="B270" s="106" t="str">
        <f>B269</f>
        <v>Нет</v>
      </c>
      <c r="C270" s="15"/>
      <c r="D270" s="15"/>
      <c r="E270" s="10">
        <f t="shared" si="53"/>
        <v>11</v>
      </c>
      <c r="F270" s="159">
        <f>IF(E269=E268,IF(AND(B270=Данные!$B$7,NOT(ISBLANK(C270)),OR(A270=$A$2,A270=Данные!$C$9)),F269+1,F269),IF(AND(B270=Данные!$B$7,NOT(ISBLANK(C270)),OR(A270=$A$2,A270=Данные!$C$9)),1,0))</f>
        <v>0</v>
      </c>
      <c r="G270" s="132" t="str">
        <f t="shared" si="51"/>
        <v/>
      </c>
      <c r="H270" s="9"/>
      <c r="I270" s="9"/>
      <c r="J270" s="9"/>
      <c r="K270" s="17" t="s">
        <v>9</v>
      </c>
      <c r="L270" s="17" t="s">
        <v>9</v>
      </c>
      <c r="M270" s="9"/>
      <c r="N270" s="9"/>
    </row>
    <row r="271" spans="1:17" hidden="1">
      <c r="A271" s="106" t="str">
        <f>A270</f>
        <v>общее</v>
      </c>
      <c r="B271" s="106" t="str">
        <f>B270</f>
        <v>Нет</v>
      </c>
      <c r="C271" s="15"/>
      <c r="D271" s="15"/>
      <c r="E271" s="10">
        <f t="shared" si="53"/>
        <v>11</v>
      </c>
      <c r="F271" s="159">
        <f>IF(E270=E269,IF(AND(B271=Данные!$B$7,NOT(ISBLANK(C271)),OR(A271=$A$2,A271=Данные!$C$9)),F270+1,F270),IF(AND(B271=Данные!$B$7,NOT(ISBLANK(C271)),OR(A271=$A$2,A271=Данные!$C$9)),1,0))</f>
        <v>0</v>
      </c>
      <c r="G271" s="132" t="str">
        <f t="shared" si="51"/>
        <v/>
      </c>
      <c r="H271" s="9"/>
      <c r="I271" s="9"/>
      <c r="J271" s="9"/>
      <c r="K271" s="17" t="s">
        <v>10</v>
      </c>
      <c r="L271" s="17" t="s">
        <v>10</v>
      </c>
      <c r="M271" s="9"/>
      <c r="N271" s="9"/>
    </row>
    <row r="272" spans="1:17" hidden="1">
      <c r="A272" s="9" t="s">
        <v>173</v>
      </c>
      <c r="B272" s="9"/>
      <c r="C272" s="132"/>
      <c r="D272" s="132"/>
      <c r="E272" s="11">
        <f>E271+1</f>
        <v>12</v>
      </c>
      <c r="F272" s="159">
        <f>IF(E271=E270,IF(AND(B272=Данные!$B$7,NOT(ISBLANK(C272)),OR(A272=$A$2,A272=Данные!$C$9)),F271+1,F271),IF(AND(B272=Данные!$B$7,NOT(ISBLANK(C272)),OR(A272=$A$2,A272=Данные!$C$9)),1,0))</f>
        <v>0</v>
      </c>
      <c r="G272" s="132">
        <f t="shared" si="51"/>
        <v>12</v>
      </c>
      <c r="H272" s="18" t="s">
        <v>138</v>
      </c>
      <c r="I272" s="18"/>
      <c r="J272" s="18"/>
      <c r="K272" s="18"/>
      <c r="L272" s="132"/>
      <c r="M272" s="9"/>
      <c r="N272" s="9"/>
    </row>
    <row r="273" spans="1:14" ht="45" hidden="1">
      <c r="A273" s="9" t="s">
        <v>173</v>
      </c>
      <c r="B273" s="9" t="s">
        <v>10</v>
      </c>
      <c r="C273" s="22" t="s">
        <v>49</v>
      </c>
      <c r="D273" s="16" t="s">
        <v>316</v>
      </c>
      <c r="E273" s="12">
        <f t="shared" si="53"/>
        <v>12</v>
      </c>
      <c r="F273" s="159">
        <f>IF(E272=E271,IF(AND(B273=Данные!$B$7,NOT(ISBLANK(C273)),OR(A273=$A$2,A273=Данные!$C$9)),F272+1,F272),IF(AND(B273=Данные!$B$7,NOT(ISBLANK(C273)),OR(A273=$A$2,A273=Данные!$C$9)),1,0))</f>
        <v>0</v>
      </c>
      <c r="G273" s="132" t="str">
        <f t="shared" si="51"/>
        <v>12.0</v>
      </c>
      <c r="H273" s="21" t="s">
        <v>137</v>
      </c>
      <c r="I273" s="21" t="s">
        <v>28</v>
      </c>
      <c r="J273" s="13" t="str">
        <f>IF($A$2=Данные!$C$8,"Мымрин С.П.", "Авдеев А.Н")</f>
        <v>Мымрин С.П.</v>
      </c>
      <c r="K273" s="21" t="s">
        <v>29</v>
      </c>
      <c r="L273" s="14"/>
      <c r="M273" s="9"/>
      <c r="N273" s="9"/>
    </row>
    <row r="274" spans="1:14" hidden="1">
      <c r="A274" s="106" t="str">
        <f>A273</f>
        <v>общее</v>
      </c>
      <c r="B274" s="106" t="str">
        <f>B273</f>
        <v>Нет</v>
      </c>
      <c r="C274" s="15"/>
      <c r="D274" s="15"/>
      <c r="E274" s="10">
        <f t="shared" si="53"/>
        <v>12</v>
      </c>
      <c r="F274" s="159">
        <f>IF(E273=E272,IF(AND(B274=Данные!$B$7,NOT(ISBLANK(C274)),OR(A274=$A$2,A274=Данные!$C$9)),F273+1,F273),IF(AND(B274=Данные!$B$7,NOT(ISBLANK(C274)),OR(A274=$A$2,A274=Данные!$C$9)),1,0))</f>
        <v>0</v>
      </c>
      <c r="G274" s="132" t="str">
        <f t="shared" si="51"/>
        <v/>
      </c>
      <c r="H274" s="9"/>
      <c r="I274" s="9"/>
      <c r="J274" s="9"/>
      <c r="K274" s="17" t="s">
        <v>9</v>
      </c>
      <c r="L274" s="17" t="s">
        <v>9</v>
      </c>
      <c r="M274" s="9"/>
      <c r="N274" s="9"/>
    </row>
    <row r="275" spans="1:14" ht="13.9" hidden="1" customHeight="1">
      <c r="A275" s="106" t="str">
        <f>A274</f>
        <v>общее</v>
      </c>
      <c r="B275" s="106" t="str">
        <f>B274</f>
        <v>Нет</v>
      </c>
      <c r="C275" s="15"/>
      <c r="D275" s="15"/>
      <c r="E275" s="10">
        <f t="shared" si="53"/>
        <v>12</v>
      </c>
      <c r="F275" s="159">
        <f>IF(E274=E273,IF(AND(B275=Данные!$B$7,NOT(ISBLANK(C275)),OR(A275=$A$2,A275=Данные!$C$9)),F274+1,F274),IF(AND(B275=Данные!$B$7,NOT(ISBLANK(C275)),OR(A275=$A$2,A275=Данные!$C$9)),1,0))</f>
        <v>0</v>
      </c>
      <c r="G275" s="132" t="str">
        <f t="shared" si="51"/>
        <v/>
      </c>
      <c r="H275" s="9"/>
      <c r="I275" s="9"/>
      <c r="J275" s="9"/>
      <c r="K275" s="17" t="s">
        <v>10</v>
      </c>
      <c r="L275" s="17" t="s">
        <v>10</v>
      </c>
      <c r="M275" s="9"/>
      <c r="N275" s="9"/>
    </row>
    <row r="276" spans="1:14" ht="33.75" hidden="1">
      <c r="A276" s="9" t="s">
        <v>172</v>
      </c>
      <c r="B276" s="157" t="s">
        <v>10</v>
      </c>
      <c r="C276" s="22" t="s">
        <v>49</v>
      </c>
      <c r="D276" s="16" t="s">
        <v>316</v>
      </c>
      <c r="E276" s="12">
        <f t="shared" si="53"/>
        <v>12</v>
      </c>
      <c r="F276" s="159">
        <f>IF(E275=E274,IF(AND(B276=Данные!$B$7,NOT(ISBLANK(C276)),OR(A276=$A$2,A276=Данные!$C$9)),F275+1,F275),IF(AND(B276=Данные!$B$7,NOT(ISBLANK(C276)),OR(A276=$A$2,A276=Данные!$C$9)),1,0))</f>
        <v>0</v>
      </c>
      <c r="G276" s="132" t="str">
        <f t="shared" ref="G276:G296" si="55">IF(E276=E275,IF(ISBLANK(H276),"",CONCATENATE(E276,".",F276)),E276)</f>
        <v>12.0</v>
      </c>
      <c r="H276" s="21" t="s">
        <v>214</v>
      </c>
      <c r="I276" s="21" t="s">
        <v>215</v>
      </c>
      <c r="J276" s="27" t="s">
        <v>162</v>
      </c>
      <c r="K276" s="21" t="s">
        <v>123</v>
      </c>
      <c r="L276" s="14"/>
      <c r="M276" s="9"/>
      <c r="N276" s="9"/>
    </row>
    <row r="277" spans="1:14" hidden="1">
      <c r="A277" s="106" t="str">
        <f>A276</f>
        <v>ТМЦ</v>
      </c>
      <c r="B277" s="106" t="str">
        <f>B276</f>
        <v>Нет</v>
      </c>
      <c r="C277" s="15"/>
      <c r="D277" s="15"/>
      <c r="E277" s="10">
        <f t="shared" si="53"/>
        <v>12</v>
      </c>
      <c r="F277" s="159">
        <f>IF(E276=E275,IF(AND(B277=Данные!$B$7,NOT(ISBLANK(C277)),OR(A277=$A$2,A277=Данные!$C$9)),F276+1,F276),IF(AND(B277=Данные!$B$7,NOT(ISBLANK(C277)),OR(A277=$A$2,A277=Данные!$C$9)),1,0))</f>
        <v>0</v>
      </c>
      <c r="G277" s="132" t="str">
        <f t="shared" si="55"/>
        <v/>
      </c>
      <c r="H277" s="9"/>
      <c r="I277" s="9"/>
      <c r="J277" s="9"/>
      <c r="K277" s="17" t="s">
        <v>9</v>
      </c>
      <c r="L277" s="17" t="s">
        <v>9</v>
      </c>
      <c r="M277" s="9"/>
      <c r="N277" s="9"/>
    </row>
    <row r="278" spans="1:14" ht="13.9" hidden="1" customHeight="1">
      <c r="A278" s="106" t="str">
        <f>A277</f>
        <v>ТМЦ</v>
      </c>
      <c r="B278" s="106" t="str">
        <f>B277</f>
        <v>Нет</v>
      </c>
      <c r="C278" s="15"/>
      <c r="D278" s="15"/>
      <c r="E278" s="10">
        <f t="shared" si="53"/>
        <v>12</v>
      </c>
      <c r="F278" s="159">
        <f>IF(E277=E276,IF(AND(B278=Данные!$B$7,NOT(ISBLANK(C278)),OR(A278=$A$2,A278=Данные!$C$9)),F277+1,F277),IF(AND(B278=Данные!$B$7,NOT(ISBLANK(C278)),OR(A278=$A$2,A278=Данные!$C$9)),1,0))</f>
        <v>0</v>
      </c>
      <c r="G278" s="132" t="str">
        <f t="shared" si="55"/>
        <v/>
      </c>
      <c r="H278" s="9"/>
      <c r="I278" s="9"/>
      <c r="J278" s="9"/>
      <c r="K278" s="17" t="s">
        <v>10</v>
      </c>
      <c r="L278" s="17" t="s">
        <v>10</v>
      </c>
      <c r="M278" s="9"/>
      <c r="N278" s="9"/>
    </row>
    <row r="279" spans="1:14" ht="33.75" hidden="1">
      <c r="A279" s="9" t="s">
        <v>172</v>
      </c>
      <c r="B279" s="157" t="s">
        <v>10</v>
      </c>
      <c r="C279" s="22" t="s">
        <v>49</v>
      </c>
      <c r="D279" s="16" t="s">
        <v>316</v>
      </c>
      <c r="E279" s="12">
        <f t="shared" si="53"/>
        <v>12</v>
      </c>
      <c r="F279" s="159">
        <f>IF(E278=E277,IF(AND(B279=Данные!$B$7,NOT(ISBLANK(C279)),OR(A279=$A$2,A279=Данные!$C$9)),F278+1,F278),IF(AND(B279=Данные!$B$7,NOT(ISBLANK(C279)),OR(A279=$A$2,A279=Данные!$C$9)),1,0))</f>
        <v>0</v>
      </c>
      <c r="G279" s="132" t="str">
        <f t="shared" si="55"/>
        <v>12.0</v>
      </c>
      <c r="H279" s="21" t="s">
        <v>216</v>
      </c>
      <c r="I279" s="21" t="s">
        <v>215</v>
      </c>
      <c r="J279" s="27" t="s">
        <v>162</v>
      </c>
      <c r="K279" s="21" t="s">
        <v>123</v>
      </c>
      <c r="L279" s="14"/>
      <c r="M279" s="9"/>
      <c r="N279" s="9"/>
    </row>
    <row r="280" spans="1:14" hidden="1">
      <c r="A280" s="106" t="str">
        <f>A279</f>
        <v>ТМЦ</v>
      </c>
      <c r="B280" s="106" t="str">
        <f>B279</f>
        <v>Нет</v>
      </c>
      <c r="C280" s="15"/>
      <c r="D280" s="15"/>
      <c r="E280" s="10">
        <f t="shared" si="53"/>
        <v>12</v>
      </c>
      <c r="F280" s="159">
        <f>IF(E279=E278,IF(AND(B280=Данные!$B$7,NOT(ISBLANK(C280)),OR(A280=$A$2,A280=Данные!$C$9)),F279+1,F279),IF(AND(B280=Данные!$B$7,NOT(ISBLANK(C280)),OR(A280=$A$2,A280=Данные!$C$9)),1,0))</f>
        <v>0</v>
      </c>
      <c r="G280" s="132" t="str">
        <f t="shared" si="55"/>
        <v/>
      </c>
      <c r="H280" s="9"/>
      <c r="I280" s="9"/>
      <c r="J280" s="9"/>
      <c r="K280" s="17" t="s">
        <v>9</v>
      </c>
      <c r="L280" s="17" t="s">
        <v>9</v>
      </c>
      <c r="M280" s="9"/>
      <c r="N280" s="9"/>
    </row>
    <row r="281" spans="1:14" ht="13.9" hidden="1" customHeight="1">
      <c r="A281" s="106" t="str">
        <f>A280</f>
        <v>ТМЦ</v>
      </c>
      <c r="B281" s="106" t="str">
        <f>B280</f>
        <v>Нет</v>
      </c>
      <c r="C281" s="15"/>
      <c r="D281" s="15"/>
      <c r="E281" s="10">
        <f t="shared" si="53"/>
        <v>12</v>
      </c>
      <c r="F281" s="159">
        <f>IF(E280=E279,IF(AND(B281=Данные!$B$7,NOT(ISBLANK(C281)),OR(A281=$A$2,A281=Данные!$C$9)),F280+1,F280),IF(AND(B281=Данные!$B$7,NOT(ISBLANK(C281)),OR(A281=$A$2,A281=Данные!$C$9)),1,0))</f>
        <v>0</v>
      </c>
      <c r="G281" s="132" t="str">
        <f t="shared" si="55"/>
        <v/>
      </c>
      <c r="H281" s="9"/>
      <c r="I281" s="9"/>
      <c r="J281" s="9"/>
      <c r="K281" s="17" t="s">
        <v>10</v>
      </c>
      <c r="L281" s="17" t="s">
        <v>10</v>
      </c>
      <c r="M281" s="9"/>
      <c r="N281" s="9"/>
    </row>
    <row r="282" spans="1:14" ht="33.75" hidden="1">
      <c r="A282" s="9" t="s">
        <v>172</v>
      </c>
      <c r="B282" s="9" t="str">
        <f>IF(B21="Да","Нет","Да")</f>
        <v>Нет</v>
      </c>
      <c r="C282" s="22" t="s">
        <v>49</v>
      </c>
      <c r="D282" s="16" t="s">
        <v>316</v>
      </c>
      <c r="E282" s="12">
        <f t="shared" si="53"/>
        <v>12</v>
      </c>
      <c r="F282" s="159">
        <f>IF(E281=E280,IF(AND(B282=Данные!$B$7,NOT(ISBLANK(C282)),OR(A282=$A$2,A282=Данные!$C$9)),F281+1,F281),IF(AND(B282=Данные!$B$7,NOT(ISBLANK(C282)),OR(A282=$A$2,A282=Данные!$C$9)),1,0))</f>
        <v>0</v>
      </c>
      <c r="G282" s="132" t="str">
        <f t="shared" si="55"/>
        <v>12.0</v>
      </c>
      <c r="H282" s="21" t="s">
        <v>217</v>
      </c>
      <c r="I282" s="21" t="s">
        <v>218</v>
      </c>
      <c r="J282" s="27" t="s">
        <v>162</v>
      </c>
      <c r="K282" s="21" t="s">
        <v>123</v>
      </c>
      <c r="L282" s="14"/>
      <c r="M282" s="9"/>
      <c r="N282" s="9"/>
    </row>
    <row r="283" spans="1:14" hidden="1">
      <c r="A283" s="106" t="str">
        <f>A282</f>
        <v>ТМЦ</v>
      </c>
      <c r="B283" s="106" t="str">
        <f>B282</f>
        <v>Нет</v>
      </c>
      <c r="C283" s="15"/>
      <c r="D283" s="15"/>
      <c r="E283" s="10">
        <f t="shared" si="53"/>
        <v>12</v>
      </c>
      <c r="F283" s="159">
        <f>IF(E282=E281,IF(AND(B283=Данные!$B$7,NOT(ISBLANK(C283)),OR(A283=$A$2,A283=Данные!$C$9)),F282+1,F282),IF(AND(B283=Данные!$B$7,NOT(ISBLANK(C283)),OR(A283=$A$2,A283=Данные!$C$9)),1,0))</f>
        <v>0</v>
      </c>
      <c r="G283" s="132" t="str">
        <f t="shared" si="55"/>
        <v/>
      </c>
      <c r="H283" s="9"/>
      <c r="I283" s="9"/>
      <c r="J283" s="9"/>
      <c r="K283" s="17" t="s">
        <v>9</v>
      </c>
      <c r="L283" s="17" t="s">
        <v>9</v>
      </c>
      <c r="M283" s="9"/>
      <c r="N283" s="9"/>
    </row>
    <row r="284" spans="1:14" ht="13.9" hidden="1" customHeight="1">
      <c r="A284" s="106" t="str">
        <f>A283</f>
        <v>ТМЦ</v>
      </c>
      <c r="B284" s="106" t="str">
        <f>B283</f>
        <v>Нет</v>
      </c>
      <c r="C284" s="15"/>
      <c r="D284" s="15"/>
      <c r="E284" s="10">
        <f t="shared" si="53"/>
        <v>12</v>
      </c>
      <c r="F284" s="159">
        <f>IF(E283=E282,IF(AND(B284=Данные!$B$7,NOT(ISBLANK(C284)),OR(A284=$A$2,A284=Данные!$C$9)),F283+1,F283),IF(AND(B284=Данные!$B$7,NOT(ISBLANK(C284)),OR(A284=$A$2,A284=Данные!$C$9)),1,0))</f>
        <v>0</v>
      </c>
      <c r="G284" s="132" t="str">
        <f t="shared" si="55"/>
        <v/>
      </c>
      <c r="H284" s="9"/>
      <c r="I284" s="9"/>
      <c r="J284" s="9"/>
      <c r="K284" s="17" t="s">
        <v>10</v>
      </c>
      <c r="L284" s="17" t="s">
        <v>10</v>
      </c>
      <c r="M284" s="9"/>
      <c r="N284" s="9"/>
    </row>
    <row r="285" spans="1:14" ht="33.75" hidden="1">
      <c r="A285" s="9" t="s">
        <v>172</v>
      </c>
      <c r="B285" s="157" t="s">
        <v>10</v>
      </c>
      <c r="C285" s="22" t="s">
        <v>49</v>
      </c>
      <c r="D285" s="16" t="s">
        <v>316</v>
      </c>
      <c r="E285" s="12">
        <f t="shared" si="53"/>
        <v>12</v>
      </c>
      <c r="F285" s="159">
        <f>IF(E284=E283,IF(AND(B285=Данные!$B$7,NOT(ISBLANK(C285)),OR(A285=$A$2,A285=Данные!$C$9)),F284+1,F284),IF(AND(B285=Данные!$B$7,NOT(ISBLANK(C285)),OR(A285=$A$2,A285=Данные!$C$9)),1,0))</f>
        <v>0</v>
      </c>
      <c r="G285" s="132" t="str">
        <f t="shared" si="55"/>
        <v>12.0</v>
      </c>
      <c r="H285" s="21" t="s">
        <v>219</v>
      </c>
      <c r="I285" s="21" t="s">
        <v>220</v>
      </c>
      <c r="J285" s="27" t="s">
        <v>162</v>
      </c>
      <c r="K285" s="21" t="s">
        <v>123</v>
      </c>
      <c r="L285" s="14"/>
      <c r="M285" s="9"/>
      <c r="N285" s="9"/>
    </row>
    <row r="286" spans="1:14" hidden="1">
      <c r="A286" s="106" t="str">
        <f>A285</f>
        <v>ТМЦ</v>
      </c>
      <c r="B286" s="106" t="str">
        <f>B285</f>
        <v>Нет</v>
      </c>
      <c r="C286" s="15"/>
      <c r="D286" s="15"/>
      <c r="E286" s="10">
        <f t="shared" si="53"/>
        <v>12</v>
      </c>
      <c r="F286" s="159">
        <f>IF(E285=E284,IF(AND(B286=Данные!$B$7,NOT(ISBLANK(C286)),OR(A286=$A$2,A286=Данные!$C$9)),F285+1,F285),IF(AND(B286=Данные!$B$7,NOT(ISBLANK(C286)),OR(A286=$A$2,A286=Данные!$C$9)),1,0))</f>
        <v>0</v>
      </c>
      <c r="G286" s="132" t="str">
        <f t="shared" si="55"/>
        <v/>
      </c>
      <c r="H286" s="9"/>
      <c r="I286" s="9"/>
      <c r="J286" s="9"/>
      <c r="K286" s="17" t="s">
        <v>9</v>
      </c>
      <c r="L286" s="17" t="s">
        <v>9</v>
      </c>
      <c r="M286" s="9"/>
      <c r="N286" s="9"/>
    </row>
    <row r="287" spans="1:14" ht="13.9" hidden="1" customHeight="1">
      <c r="A287" s="106" t="str">
        <f>A286</f>
        <v>ТМЦ</v>
      </c>
      <c r="B287" s="106" t="str">
        <f>B286</f>
        <v>Нет</v>
      </c>
      <c r="C287" s="15"/>
      <c r="D287" s="15"/>
      <c r="E287" s="10">
        <f t="shared" si="53"/>
        <v>12</v>
      </c>
      <c r="F287" s="159">
        <f>IF(E286=E285,IF(AND(B287=Данные!$B$7,NOT(ISBLANK(C287)),OR(A287=$A$2,A287=Данные!$C$9)),F286+1,F286),IF(AND(B287=Данные!$B$7,NOT(ISBLANK(C287)),OR(A287=$A$2,A287=Данные!$C$9)),1,0))</f>
        <v>0</v>
      </c>
      <c r="G287" s="132" t="str">
        <f t="shared" si="55"/>
        <v/>
      </c>
      <c r="H287" s="9"/>
      <c r="I287" s="9"/>
      <c r="J287" s="9"/>
      <c r="K287" s="17" t="s">
        <v>10</v>
      </c>
      <c r="L287" s="17" t="s">
        <v>10</v>
      </c>
      <c r="M287" s="9"/>
      <c r="N287" s="9"/>
    </row>
    <row r="288" spans="1:14" ht="33.75" hidden="1">
      <c r="A288" s="9" t="s">
        <v>172</v>
      </c>
      <c r="B288" s="157" t="s">
        <v>10</v>
      </c>
      <c r="C288" s="22" t="s">
        <v>49</v>
      </c>
      <c r="D288" s="16" t="s">
        <v>316</v>
      </c>
      <c r="E288" s="12">
        <f t="shared" si="53"/>
        <v>12</v>
      </c>
      <c r="F288" s="159">
        <f>IF(E287=E286,IF(AND(B288=Данные!$B$7,NOT(ISBLANK(C288)),OR(A288=$A$2,A288=Данные!$C$9)),F287+1,F287),IF(AND(B288=Данные!$B$7,NOT(ISBLANK(C288)),OR(A288=$A$2,A288=Данные!$C$9)),1,0))</f>
        <v>0</v>
      </c>
      <c r="G288" s="132" t="str">
        <f t="shared" si="55"/>
        <v>12.0</v>
      </c>
      <c r="H288" s="21" t="s">
        <v>221</v>
      </c>
      <c r="I288" s="21" t="s">
        <v>23</v>
      </c>
      <c r="J288" s="27" t="s">
        <v>162</v>
      </c>
      <c r="K288" s="21" t="s">
        <v>123</v>
      </c>
      <c r="L288" s="14"/>
      <c r="M288" s="9"/>
      <c r="N288" s="9"/>
    </row>
    <row r="289" spans="1:17" hidden="1">
      <c r="A289" s="106" t="str">
        <f>A288</f>
        <v>ТМЦ</v>
      </c>
      <c r="B289" s="106" t="str">
        <f>B288</f>
        <v>Нет</v>
      </c>
      <c r="C289" s="15"/>
      <c r="D289" s="15"/>
      <c r="E289" s="10">
        <f t="shared" si="53"/>
        <v>12</v>
      </c>
      <c r="F289" s="159">
        <f>IF(E288=E287,IF(AND(B289=Данные!$B$7,NOT(ISBLANK(C289)),OR(A289=$A$2,A289=Данные!$C$9)),F288+1,F288),IF(AND(B289=Данные!$B$7,NOT(ISBLANK(C289)),OR(A289=$A$2,A289=Данные!$C$9)),1,0))</f>
        <v>0</v>
      </c>
      <c r="G289" s="132" t="str">
        <f t="shared" si="55"/>
        <v/>
      </c>
      <c r="H289" s="9"/>
      <c r="I289" s="9"/>
      <c r="J289" s="9"/>
      <c r="K289" s="17" t="s">
        <v>9</v>
      </c>
      <c r="L289" s="17" t="s">
        <v>9</v>
      </c>
      <c r="M289" s="9"/>
      <c r="N289" s="9"/>
    </row>
    <row r="290" spans="1:17" ht="13.9" hidden="1" customHeight="1">
      <c r="A290" s="106" t="str">
        <f>A289</f>
        <v>ТМЦ</v>
      </c>
      <c r="B290" s="106" t="str">
        <f>B289</f>
        <v>Нет</v>
      </c>
      <c r="C290" s="15"/>
      <c r="D290" s="15"/>
      <c r="E290" s="10">
        <f t="shared" si="53"/>
        <v>12</v>
      </c>
      <c r="F290" s="159">
        <f>IF(E289=E288,IF(AND(B290=Данные!$B$7,NOT(ISBLANK(C290)),OR(A290=$A$2,A290=Данные!$C$9)),F289+1,F289),IF(AND(B290=Данные!$B$7,NOT(ISBLANK(C290)),OR(A290=$A$2,A290=Данные!$C$9)),1,0))</f>
        <v>0</v>
      </c>
      <c r="G290" s="132" t="str">
        <f t="shared" si="55"/>
        <v/>
      </c>
      <c r="H290" s="9"/>
      <c r="I290" s="9"/>
      <c r="J290" s="9"/>
      <c r="K290" s="17" t="s">
        <v>10</v>
      </c>
      <c r="L290" s="17" t="s">
        <v>10</v>
      </c>
      <c r="M290" s="9"/>
      <c r="N290" s="9"/>
    </row>
    <row r="291" spans="1:17" ht="40.5" hidden="1" customHeight="1">
      <c r="A291" s="9" t="s">
        <v>172</v>
      </c>
      <c r="B291" s="9" t="s">
        <v>10</v>
      </c>
      <c r="C291" s="22" t="s">
        <v>49</v>
      </c>
      <c r="D291" s="16" t="s">
        <v>316</v>
      </c>
      <c r="E291" s="12">
        <f t="shared" si="53"/>
        <v>12</v>
      </c>
      <c r="F291" s="159">
        <f>IF(E290=E289,IF(AND(B291=Данные!$B$7,NOT(ISBLANK(C291)),OR(A291=$A$2,A291=Данные!$C$9)),F290+1,F290),IF(AND(B291=Данные!$B$7,NOT(ISBLANK(C291)),OR(A291=$A$2,A291=Данные!$C$9)),1,0))</f>
        <v>0</v>
      </c>
      <c r="G291" s="132" t="str">
        <f t="shared" si="55"/>
        <v>12.0</v>
      </c>
      <c r="H291" s="21" t="s">
        <v>292</v>
      </c>
      <c r="I291" s="21" t="s">
        <v>293</v>
      </c>
      <c r="J291" s="27" t="s">
        <v>323</v>
      </c>
      <c r="K291" s="21" t="s">
        <v>123</v>
      </c>
      <c r="L291" s="14"/>
      <c r="M291" s="9"/>
      <c r="N291" s="9"/>
      <c r="Q291" s="177" t="s">
        <v>294</v>
      </c>
    </row>
    <row r="292" spans="1:17" ht="13.9" hidden="1" customHeight="1">
      <c r="A292" s="106" t="str">
        <f>A291</f>
        <v>ТМЦ</v>
      </c>
      <c r="B292" s="106" t="str">
        <f>B291</f>
        <v>Нет</v>
      </c>
      <c r="C292" s="15"/>
      <c r="D292" s="15"/>
      <c r="E292" s="10">
        <f t="shared" si="53"/>
        <v>12</v>
      </c>
      <c r="F292" s="159">
        <f>IF(E291=E290,IF(AND(B292=Данные!$B$7,NOT(ISBLANK(C292)),OR(A292=$A$2,A292=Данные!$C$9)),F291+1,F291),IF(AND(B292=Данные!$B$7,NOT(ISBLANK(C292)),OR(A292=$A$2,A292=Данные!$C$9)),1,0))</f>
        <v>0</v>
      </c>
      <c r="G292" s="132" t="str">
        <f t="shared" si="55"/>
        <v/>
      </c>
      <c r="H292" s="9"/>
      <c r="I292" s="9"/>
      <c r="J292" s="9"/>
      <c r="K292" s="17" t="s">
        <v>9</v>
      </c>
      <c r="L292" s="17" t="s">
        <v>9</v>
      </c>
      <c r="M292" s="9"/>
      <c r="N292" s="9"/>
    </row>
    <row r="293" spans="1:17" ht="13.9" hidden="1" customHeight="1">
      <c r="A293" s="106" t="str">
        <f>A292</f>
        <v>ТМЦ</v>
      </c>
      <c r="B293" s="106" t="str">
        <f>B292</f>
        <v>Нет</v>
      </c>
      <c r="C293" s="15"/>
      <c r="D293" s="15"/>
      <c r="E293" s="10">
        <f t="shared" si="53"/>
        <v>12</v>
      </c>
      <c r="F293" s="159">
        <f>IF(E292=E291,IF(AND(B293=Данные!$B$7,NOT(ISBLANK(C293)),OR(A293=$A$2,A293=Данные!$C$9)),F292+1,F292),IF(AND(B293=Данные!$B$7,NOT(ISBLANK(C293)),OR(A293=$A$2,A293=Данные!$C$9)),1,0))</f>
        <v>0</v>
      </c>
      <c r="G293" s="132" t="str">
        <f t="shared" si="55"/>
        <v/>
      </c>
      <c r="H293" s="9"/>
      <c r="I293" s="9"/>
      <c r="J293" s="9"/>
      <c r="K293" s="17" t="s">
        <v>10</v>
      </c>
      <c r="L293" s="17" t="s">
        <v>10</v>
      </c>
      <c r="M293" s="9"/>
      <c r="N293" s="9"/>
    </row>
    <row r="294" spans="1:17" hidden="1">
      <c r="A294" s="185" t="s">
        <v>173</v>
      </c>
      <c r="B294" s="9"/>
      <c r="C294" s="132"/>
      <c r="D294" s="132"/>
      <c r="E294" s="11">
        <f>E290+1</f>
        <v>13</v>
      </c>
      <c r="F294" s="159">
        <f>IF(E293=E292,IF(AND(B294=Данные!$B$7,NOT(ISBLANK(C294)),OR(A294=$A$2,A294=Данные!$C$9)),F293+1,F293),IF(AND(B294=Данные!$B$7,NOT(ISBLANK(C294)),OR(A294=$A$2,A294=Данные!$C$9)),1,0))</f>
        <v>0</v>
      </c>
      <c r="G294" s="132">
        <f t="shared" si="55"/>
        <v>13</v>
      </c>
      <c r="H294" s="18" t="s">
        <v>24</v>
      </c>
      <c r="I294" s="18"/>
      <c r="J294" s="18"/>
      <c r="K294" s="18"/>
      <c r="L294" s="132"/>
      <c r="M294" s="9"/>
      <c r="N294" s="9"/>
    </row>
    <row r="295" spans="1:17" ht="33.75" hidden="1">
      <c r="A295" s="9" t="s">
        <v>171</v>
      </c>
      <c r="B295" s="9" t="s">
        <v>9</v>
      </c>
      <c r="C295" s="22" t="s">
        <v>49</v>
      </c>
      <c r="D295" s="16" t="s">
        <v>316</v>
      </c>
      <c r="E295" s="12">
        <f t="shared" si="53"/>
        <v>13</v>
      </c>
      <c r="F295" s="159">
        <f>IF(E294=E293,IF(AND(B295=Данные!$B$7,NOT(ISBLANK(C295)),OR(A295=$A$2,A295=Данные!$C$9)),F294+1,F294),IF(AND(B295=Данные!$B$7,NOT(ISBLANK(C295)),OR(A295=$A$2,A295=Данные!$C$9)),1,0))</f>
        <v>0</v>
      </c>
      <c r="G295" s="132" t="str">
        <f t="shared" si="55"/>
        <v>13.0</v>
      </c>
      <c r="H295" s="21" t="s">
        <v>102</v>
      </c>
      <c r="I295" s="21" t="s">
        <v>26</v>
      </c>
      <c r="J295" s="27" t="s">
        <v>162</v>
      </c>
      <c r="K295" s="21" t="s">
        <v>101</v>
      </c>
      <c r="L295" s="14"/>
      <c r="M295" s="9"/>
      <c r="N295" s="9"/>
    </row>
    <row r="296" spans="1:17" hidden="1">
      <c r="A296" s="106" t="str">
        <f t="shared" ref="A296:B299" si="56">A295</f>
        <v>СМР</v>
      </c>
      <c r="B296" s="106" t="str">
        <f t="shared" si="56"/>
        <v>Да</v>
      </c>
      <c r="C296" s="22"/>
      <c r="D296" s="22"/>
      <c r="E296" s="10">
        <f t="shared" si="53"/>
        <v>13</v>
      </c>
      <c r="F296" s="159">
        <f>IF(E295=E294,IF(AND(B296=Данные!$B$7,NOT(ISBLANK(C296)),OR(A296=$A$2,A296=Данные!$C$9)),F295+1,F295),IF(AND(B296=Данные!$B$7,NOT(ISBLANK(C296)),OR(A296=$A$2,A296=Данные!$C$9)),1,0))</f>
        <v>0</v>
      </c>
      <c r="G296" s="132" t="str">
        <f t="shared" si="55"/>
        <v/>
      </c>
      <c r="H296" s="9"/>
      <c r="I296" s="9"/>
      <c r="J296" s="9"/>
      <c r="K296" s="17" t="s">
        <v>96</v>
      </c>
      <c r="L296" s="17" t="s">
        <v>96</v>
      </c>
      <c r="M296" s="9"/>
      <c r="N296" s="9"/>
    </row>
    <row r="297" spans="1:17" hidden="1">
      <c r="A297" s="106" t="str">
        <f t="shared" si="56"/>
        <v>СМР</v>
      </c>
      <c r="B297" s="106" t="str">
        <f t="shared" si="56"/>
        <v>Да</v>
      </c>
      <c r="C297" s="22"/>
      <c r="D297" s="22"/>
      <c r="E297" s="10">
        <f t="shared" si="53"/>
        <v>13</v>
      </c>
      <c r="F297" s="159">
        <f>IF(E296=E295,IF(AND(B297=Данные!$B$7,NOT(ISBLANK(C297)),OR(A297=$A$2,A297=Данные!$C$9)),F296+1,F296),IF(AND(B297=Данные!$B$7,NOT(ISBLANK(C297)),OR(A297=$A$2,A297=Данные!$C$9)),1,0))</f>
        <v>0</v>
      </c>
      <c r="G297" s="132" t="str">
        <f t="shared" si="51"/>
        <v/>
      </c>
      <c r="H297" s="9"/>
      <c r="I297" s="9"/>
      <c r="J297" s="9"/>
      <c r="K297" s="17" t="s">
        <v>107</v>
      </c>
      <c r="L297" s="17" t="s">
        <v>107</v>
      </c>
      <c r="M297" s="9"/>
      <c r="N297" s="9"/>
    </row>
    <row r="298" spans="1:17" hidden="1">
      <c r="A298" s="106" t="str">
        <f t="shared" si="56"/>
        <v>СМР</v>
      </c>
      <c r="B298" s="106" t="str">
        <f t="shared" si="56"/>
        <v>Да</v>
      </c>
      <c r="C298" s="22"/>
      <c r="D298" s="22"/>
      <c r="E298" s="10">
        <f t="shared" si="53"/>
        <v>13</v>
      </c>
      <c r="F298" s="159">
        <f>IF(E297=E296,IF(AND(B298=Данные!$B$7,NOT(ISBLANK(C298)),OR(A298=$A$2,A298=Данные!$C$9)),F297+1,F297),IF(AND(B298=Данные!$B$7,NOT(ISBLANK(C298)),OR(A298=$A$2,A298=Данные!$C$9)),1,0))</f>
        <v>0</v>
      </c>
      <c r="G298" s="132" t="str">
        <f t="shared" si="51"/>
        <v/>
      </c>
      <c r="H298" s="9"/>
      <c r="I298" s="9"/>
      <c r="J298" s="9"/>
      <c r="K298" s="17" t="s">
        <v>108</v>
      </c>
      <c r="L298" s="17" t="s">
        <v>108</v>
      </c>
      <c r="M298" s="9"/>
      <c r="N298" s="9"/>
    </row>
    <row r="299" spans="1:17" hidden="1">
      <c r="A299" s="106" t="str">
        <f t="shared" si="56"/>
        <v>СМР</v>
      </c>
      <c r="B299" s="106" t="str">
        <f t="shared" si="56"/>
        <v>Да</v>
      </c>
      <c r="C299" s="22"/>
      <c r="D299" s="22"/>
      <c r="E299" s="10">
        <f t="shared" si="53"/>
        <v>13</v>
      </c>
      <c r="F299" s="159">
        <f>IF(E298=E297,IF(AND(B299=Данные!$B$7,NOT(ISBLANK(C299)),OR(A299=$A$2,A299=Данные!$C$9)),F298+1,F298),IF(AND(B299=Данные!$B$7,NOT(ISBLANK(C299)),OR(A299=$A$2,A299=Данные!$C$9)),1,0))</f>
        <v>0</v>
      </c>
      <c r="G299" s="132" t="str">
        <f t="shared" si="51"/>
        <v/>
      </c>
      <c r="H299" s="9"/>
      <c r="I299" s="9"/>
      <c r="J299" s="9"/>
      <c r="K299" s="17" t="s">
        <v>109</v>
      </c>
      <c r="L299" s="17" t="s">
        <v>109</v>
      </c>
      <c r="M299" s="9"/>
      <c r="N299" s="9"/>
    </row>
    <row r="300" spans="1:17" ht="56.25" hidden="1">
      <c r="A300" s="9" t="s">
        <v>173</v>
      </c>
      <c r="B300" s="9" t="s">
        <v>10</v>
      </c>
      <c r="C300" s="22" t="s">
        <v>49</v>
      </c>
      <c r="D300" s="16" t="s">
        <v>316</v>
      </c>
      <c r="E300" s="12">
        <f>E299</f>
        <v>13</v>
      </c>
      <c r="F300" s="159">
        <f>IF(E299=E298,IF(AND(B300=Данные!$B$7,NOT(ISBLANK(C300)),OR(A300=$A$2,A300=Данные!$C$9)),F299+1,F299),IF(AND(B300=Данные!$B$7,NOT(ISBLANK(C300)),OR(A300=$A$2,A300=Данные!$C$9)),1,0))</f>
        <v>0</v>
      </c>
      <c r="G300" s="132" t="str">
        <f t="shared" si="51"/>
        <v>13.0</v>
      </c>
      <c r="H300" s="23" t="s">
        <v>17</v>
      </c>
      <c r="I300" s="23" t="s">
        <v>260</v>
      </c>
      <c r="J300" s="13" t="s">
        <v>163</v>
      </c>
      <c r="K300" s="23" t="s">
        <v>123</v>
      </c>
      <c r="L300" s="14"/>
      <c r="M300" s="9"/>
      <c r="N300" s="9"/>
    </row>
    <row r="301" spans="1:17" hidden="1">
      <c r="A301" s="106" t="str">
        <f>A300</f>
        <v>общее</v>
      </c>
      <c r="B301" s="106" t="str">
        <f>B300</f>
        <v>Нет</v>
      </c>
      <c r="C301" s="15"/>
      <c r="D301" s="15"/>
      <c r="E301" s="10">
        <f t="shared" si="53"/>
        <v>13</v>
      </c>
      <c r="F301" s="159">
        <f>IF(E300=E299,IF(AND(B301=Данные!$B$7,NOT(ISBLANK(C301)),OR(A301=$A$2,A301=Данные!$C$9)),F300+1,F300),IF(AND(B301=Данные!$B$7,NOT(ISBLANK(C301)),OR(A301=$A$2,A301=Данные!$C$9)),1,0))</f>
        <v>0</v>
      </c>
      <c r="G301" s="132" t="str">
        <f>IF(E301=E300,IF(ISBLANK(H301),"",CONCATENATE(E301,".",F301)),E301)</f>
        <v/>
      </c>
      <c r="H301" s="9"/>
      <c r="I301" s="9"/>
      <c r="J301" s="9"/>
      <c r="K301" s="17" t="s">
        <v>9</v>
      </c>
      <c r="L301" s="17" t="s">
        <v>9</v>
      </c>
      <c r="M301" s="9"/>
      <c r="N301" s="9"/>
    </row>
    <row r="302" spans="1:17" hidden="1">
      <c r="A302" s="106" t="str">
        <f>A301</f>
        <v>общее</v>
      </c>
      <c r="B302" s="106" t="str">
        <f>B301</f>
        <v>Нет</v>
      </c>
      <c r="C302" s="15"/>
      <c r="D302" s="15"/>
      <c r="E302" s="10">
        <f t="shared" si="53"/>
        <v>13</v>
      </c>
      <c r="F302" s="159">
        <f>IF(E301=E300,IF(AND(B302=Данные!$B$7,NOT(ISBLANK(C302)),OR(A302=$A$2,A302=Данные!$C$9)),F301+1,F301),IF(AND(B302=Данные!$B$7,NOT(ISBLANK(C302)),OR(A302=$A$2,A302=Данные!$C$9)),1,0))</f>
        <v>0</v>
      </c>
      <c r="G302" s="132" t="str">
        <f>IF(E302=E301,IF(ISBLANK(H302),"",CONCATENATE(E302,".",F302)),E302)</f>
        <v/>
      </c>
      <c r="H302" s="9"/>
      <c r="I302" s="9"/>
      <c r="J302" s="9"/>
      <c r="K302" s="17" t="s">
        <v>10</v>
      </c>
      <c r="L302" s="17" t="s">
        <v>10</v>
      </c>
      <c r="M302" s="9"/>
      <c r="N302" s="9"/>
    </row>
    <row r="303" spans="1:17" ht="33.75" hidden="1">
      <c r="A303" s="157" t="s">
        <v>171</v>
      </c>
      <c r="B303" s="9" t="s">
        <v>9</v>
      </c>
      <c r="C303" s="22" t="s">
        <v>49</v>
      </c>
      <c r="D303" s="16" t="s">
        <v>316</v>
      </c>
      <c r="E303" s="12">
        <f>E302</f>
        <v>13</v>
      </c>
      <c r="F303" s="159">
        <f>IF(E302=E301,IF(AND(B303=Данные!$B$7,NOT(ISBLANK(C303)),OR(A303=$A$2,A303=Данные!$C$9)),F302+1,F302),IF(AND(B303=Данные!$B$7,NOT(ISBLANK(C303)),OR(A303=$A$2,A303=Данные!$C$9)),1,0))</f>
        <v>0</v>
      </c>
      <c r="G303" s="132" t="str">
        <f t="shared" si="51"/>
        <v>13.0</v>
      </c>
      <c r="H303" s="23" t="s">
        <v>222</v>
      </c>
      <c r="I303" s="23" t="s">
        <v>26</v>
      </c>
      <c r="J303" s="27" t="s">
        <v>162</v>
      </c>
      <c r="K303" s="21" t="s">
        <v>223</v>
      </c>
      <c r="L303" s="14"/>
      <c r="M303" s="9"/>
      <c r="N303" s="9"/>
    </row>
    <row r="304" spans="1:17" hidden="1">
      <c r="A304" s="106" t="str">
        <f>A303</f>
        <v>СМР</v>
      </c>
      <c r="B304" s="106" t="str">
        <f>B303</f>
        <v>Да</v>
      </c>
      <c r="C304" s="15"/>
      <c r="D304" s="15"/>
      <c r="E304" s="10">
        <f t="shared" si="53"/>
        <v>13</v>
      </c>
      <c r="F304" s="159">
        <f>IF(E303=E302,IF(AND(B304=Данные!$B$7,NOT(ISBLANK(C304)),OR(A304=$A$2,A304=Данные!$C$9)),F303+1,F303),IF(AND(B304=Данные!$B$7,NOT(ISBLANK(C304)),OR(A304=$A$2,A304=Данные!$C$9)),1,0))</f>
        <v>0</v>
      </c>
      <c r="G304" s="132" t="str">
        <f>IF(E304=E303,IF(ISBLANK(H304),"",CONCATENATE(E304,".",F304)),E304)</f>
        <v/>
      </c>
      <c r="H304" s="9"/>
      <c r="I304" s="9"/>
      <c r="J304" s="9"/>
      <c r="K304" s="17" t="s">
        <v>9</v>
      </c>
      <c r="L304" s="17" t="s">
        <v>9</v>
      </c>
      <c r="M304" s="9"/>
      <c r="N304" s="9"/>
    </row>
    <row r="305" spans="1:14" hidden="1">
      <c r="A305" s="106" t="str">
        <f>A304</f>
        <v>СМР</v>
      </c>
      <c r="B305" s="106" t="str">
        <f>B304</f>
        <v>Да</v>
      </c>
      <c r="C305" s="15"/>
      <c r="D305" s="15"/>
      <c r="E305" s="10">
        <f t="shared" si="53"/>
        <v>13</v>
      </c>
      <c r="F305" s="159">
        <f>IF(E304=E303,IF(AND(B305=Данные!$B$7,NOT(ISBLANK(C305)),OR(A305=$A$2,A305=Данные!$C$9)),F304+1,F304),IF(AND(B305=Данные!$B$7,NOT(ISBLANK(C305)),OR(A305=$A$2,A305=Данные!$C$9)),1,0))</f>
        <v>0</v>
      </c>
      <c r="G305" s="132" t="str">
        <f>IF(E305=E304,IF(ISBLANK(H305),"",CONCATENATE(E305,".",F305)),E305)</f>
        <v/>
      </c>
      <c r="H305" s="9"/>
      <c r="I305" s="9"/>
      <c r="J305" s="9"/>
      <c r="K305" s="17" t="s">
        <v>10</v>
      </c>
      <c r="L305" s="17" t="s">
        <v>10</v>
      </c>
      <c r="M305" s="9"/>
      <c r="N305" s="9"/>
    </row>
    <row r="306" spans="1:14" ht="22.5" hidden="1">
      <c r="A306" s="9" t="s">
        <v>172</v>
      </c>
      <c r="B306" s="9" t="s">
        <v>10</v>
      </c>
      <c r="C306" s="22" t="s">
        <v>49</v>
      </c>
      <c r="D306" s="16" t="s">
        <v>316</v>
      </c>
      <c r="E306" s="12">
        <f>E305</f>
        <v>13</v>
      </c>
      <c r="F306" s="159">
        <f>IF(E305=E304,IF(AND(B306=Данные!$B$7,NOT(ISBLANK(C306)),OR(A306=$A$2,A306=Данные!$C$9)),F305+1,F305),IF(AND(B306=Данные!$B$7,NOT(ISBLANK(C306)),OR(A306=$A$2,A306=Данные!$C$9)),1,0))</f>
        <v>0</v>
      </c>
      <c r="G306" s="132" t="str">
        <f t="shared" si="51"/>
        <v>13.0</v>
      </c>
      <c r="H306" s="23" t="s">
        <v>309</v>
      </c>
      <c r="I306" s="23" t="s">
        <v>145</v>
      </c>
      <c r="J306" s="27" t="s">
        <v>323</v>
      </c>
      <c r="K306" s="23" t="s">
        <v>123</v>
      </c>
      <c r="L306" s="14"/>
      <c r="M306" s="9"/>
      <c r="N306" s="9"/>
    </row>
    <row r="307" spans="1:14" hidden="1">
      <c r="A307" s="106" t="str">
        <f>A306</f>
        <v>ТМЦ</v>
      </c>
      <c r="B307" s="9" t="s">
        <v>10</v>
      </c>
      <c r="C307" s="15"/>
      <c r="D307" s="15"/>
      <c r="E307" s="10">
        <f t="shared" si="53"/>
        <v>13</v>
      </c>
      <c r="F307" s="159">
        <f>IF(E306=E305,IF(AND(B307=Данные!$B$7,NOT(ISBLANK(C307)),OR(A307=$A$2,A307=Данные!$C$9)),F306+1,F306),IF(AND(B307=Данные!$B$7,NOT(ISBLANK(C307)),OR(A307=$A$2,A307=Данные!$C$9)),1,0))</f>
        <v>0</v>
      </c>
      <c r="G307" s="132" t="str">
        <f t="shared" si="51"/>
        <v/>
      </c>
      <c r="H307" s="9"/>
      <c r="I307" s="9"/>
      <c r="J307" s="9"/>
      <c r="K307" s="17"/>
      <c r="L307" s="17"/>
      <c r="M307" s="9"/>
      <c r="N307" s="9"/>
    </row>
    <row r="308" spans="1:14" hidden="1">
      <c r="A308" s="106" t="str">
        <f>A307</f>
        <v>ТМЦ</v>
      </c>
      <c r="B308" s="9" t="s">
        <v>10</v>
      </c>
      <c r="C308" s="15"/>
      <c r="D308" s="15"/>
      <c r="E308" s="10">
        <f t="shared" si="53"/>
        <v>13</v>
      </c>
      <c r="F308" s="159">
        <f>IF(E307=E306,IF(AND(B308=Данные!$B$7,NOT(ISBLANK(C308)),OR(A308=$A$2,A308=Данные!$C$9)),F307+1,F307),IF(AND(B308=Данные!$B$7,NOT(ISBLANK(C308)),OR(A308=$A$2,A308=Данные!$C$9)),1,0))</f>
        <v>0</v>
      </c>
      <c r="G308" s="132" t="str">
        <f t="shared" si="51"/>
        <v/>
      </c>
      <c r="H308" s="9"/>
      <c r="I308" s="9"/>
      <c r="J308" s="9"/>
      <c r="K308" s="17"/>
      <c r="L308" s="17"/>
      <c r="M308" s="9"/>
      <c r="N308" s="9"/>
    </row>
    <row r="309" spans="1:14" ht="22.5" hidden="1">
      <c r="A309" s="9" t="s">
        <v>173</v>
      </c>
      <c r="B309" s="9" t="s">
        <v>10</v>
      </c>
      <c r="C309" s="22" t="s">
        <v>49</v>
      </c>
      <c r="D309" s="16" t="s">
        <v>316</v>
      </c>
      <c r="E309" s="12">
        <f>E308</f>
        <v>13</v>
      </c>
      <c r="F309" s="159">
        <f>IF(E308=E307,IF(AND(B309=Данные!$B$7,NOT(ISBLANK(C309)),OR(A309=$A$2,A309=Данные!$C$9)),F308+1,F308),IF(AND(B309=Данные!$B$7,NOT(ISBLANK(C309)),OR(A309=$A$2,A309=Данные!$C$9)),1,0))</f>
        <v>0</v>
      </c>
      <c r="G309" s="132" t="str">
        <f>IF(E309=E308,IF(ISBLANK(H309),"",CONCATENATE(E309,".",F309)),E309)</f>
        <v>13.0</v>
      </c>
      <c r="H309" s="21" t="s">
        <v>110</v>
      </c>
      <c r="I309" s="21" t="s">
        <v>145</v>
      </c>
      <c r="J309" s="13" t="s">
        <v>163</v>
      </c>
      <c r="K309" s="21" t="s">
        <v>123</v>
      </c>
      <c r="L309" s="14"/>
      <c r="M309" s="9"/>
      <c r="N309" s="9"/>
    </row>
    <row r="310" spans="1:14" hidden="1">
      <c r="A310" s="185" t="s">
        <v>173</v>
      </c>
      <c r="B310" s="9"/>
      <c r="C310" s="132"/>
      <c r="D310" s="132"/>
      <c r="E310" s="11">
        <f>E309+1</f>
        <v>14</v>
      </c>
      <c r="F310" s="159">
        <f>IF(E309=E308,IF(AND(B310=Данные!$B$7,NOT(ISBLANK(C310)),OR(A310=$A$2,A310=Данные!$C$9)),F309+1,F309),IF(AND(B310=Данные!$B$7,NOT(ISBLANK(C310)),OR(A310=$A$2,A310=Данные!$C$9)),1,0))</f>
        <v>0</v>
      </c>
      <c r="G310" s="132">
        <f t="shared" si="51"/>
        <v>14</v>
      </c>
      <c r="H310" s="18" t="s">
        <v>80</v>
      </c>
      <c r="I310" s="18"/>
      <c r="J310" s="18"/>
      <c r="K310" s="18"/>
      <c r="L310" s="132"/>
      <c r="M310" s="9"/>
      <c r="N310" s="9"/>
    </row>
    <row r="311" spans="1:14" ht="33.75" hidden="1">
      <c r="A311" s="9" t="s">
        <v>173</v>
      </c>
      <c r="B311" s="9" t="s">
        <v>10</v>
      </c>
      <c r="C311" s="16" t="s">
        <v>49</v>
      </c>
      <c r="D311" s="16" t="s">
        <v>316</v>
      </c>
      <c r="E311" s="12">
        <f t="shared" si="53"/>
        <v>14</v>
      </c>
      <c r="F311" s="159">
        <f>IF(E310=E309,IF(AND(B311=Данные!$B$7,NOT(ISBLANK(C311)),OR(A311=$A$2,A311=Данные!$C$9)),F310+1,F310),IF(AND(B311=Данные!$B$7,NOT(ISBLANK(C311)),OR(A311=$A$2,A311=Данные!$C$9)),1,0))</f>
        <v>0</v>
      </c>
      <c r="G311" s="132" t="str">
        <f t="shared" si="51"/>
        <v>14.0</v>
      </c>
      <c r="H311" s="21" t="s">
        <v>25</v>
      </c>
      <c r="I311" s="21" t="s">
        <v>23</v>
      </c>
      <c r="J311" s="13" t="s">
        <v>163</v>
      </c>
      <c r="K311" s="21" t="s">
        <v>123</v>
      </c>
      <c r="L311" s="14"/>
      <c r="M311" s="9"/>
      <c r="N311" s="9"/>
    </row>
    <row r="312" spans="1:14" ht="33.75" hidden="1">
      <c r="A312" s="9" t="s">
        <v>173</v>
      </c>
      <c r="B312" s="9" t="s">
        <v>10</v>
      </c>
      <c r="C312" s="22" t="s">
        <v>49</v>
      </c>
      <c r="D312" s="16" t="s">
        <v>316</v>
      </c>
      <c r="E312" s="12">
        <f>E311</f>
        <v>14</v>
      </c>
      <c r="F312" s="159">
        <f>IF(E311=E310,IF(AND(B312=Данные!$B$7,NOT(ISBLANK(C312)),OR(A312=$A$2,A312=Данные!$C$9)),F311+1,F311),IF(AND(B312=Данные!$B$7,NOT(ISBLANK(C312)),OR(A312=$A$2,A312=Данные!$C$9)),1,0))</f>
        <v>0</v>
      </c>
      <c r="G312" s="132" t="str">
        <f t="shared" si="51"/>
        <v>14.0</v>
      </c>
      <c r="H312" s="23" t="s">
        <v>12</v>
      </c>
      <c r="I312" s="21" t="s">
        <v>26</v>
      </c>
      <c r="J312" s="13" t="s">
        <v>163</v>
      </c>
      <c r="K312" s="21" t="s">
        <v>32</v>
      </c>
      <c r="L312" s="14"/>
      <c r="M312" s="9"/>
      <c r="N312" s="9"/>
    </row>
    <row r="313" spans="1:14" hidden="1">
      <c r="A313" s="106" t="str">
        <f>A312</f>
        <v>общее</v>
      </c>
      <c r="B313" s="106" t="str">
        <f>B312</f>
        <v>Нет</v>
      </c>
      <c r="C313" s="15"/>
      <c r="D313" s="15"/>
      <c r="E313" s="10">
        <f t="shared" si="53"/>
        <v>14</v>
      </c>
      <c r="F313" s="159">
        <f>IF(E312=E311,IF(AND(B313=Данные!$B$7,NOT(ISBLANK(C313)),OR(A313=$A$2,A313=Данные!$C$9)),F312+1,F312),IF(AND(B313=Данные!$B$7,NOT(ISBLANK(C313)),OR(A313=$A$2,A313=Данные!$C$9)),1,0))</f>
        <v>0</v>
      </c>
      <c r="G313" s="132" t="str">
        <f>IF(E313=E312,IF(ISBLANK(H313),"",CONCATENATE(E313,".",F313)),E313)</f>
        <v/>
      </c>
      <c r="H313" s="9"/>
      <c r="I313" s="9"/>
      <c r="J313" s="9"/>
      <c r="K313" s="17" t="s">
        <v>9</v>
      </c>
      <c r="L313" s="17" t="s">
        <v>9</v>
      </c>
      <c r="M313" s="9"/>
      <c r="N313" s="9"/>
    </row>
    <row r="314" spans="1:14" hidden="1">
      <c r="A314" s="106" t="str">
        <f>A313</f>
        <v>общее</v>
      </c>
      <c r="B314" s="106" t="str">
        <f>B313</f>
        <v>Нет</v>
      </c>
      <c r="C314" s="15"/>
      <c r="D314" s="15"/>
      <c r="E314" s="10">
        <f t="shared" si="53"/>
        <v>14</v>
      </c>
      <c r="F314" s="159">
        <f>IF(E313=E312,IF(AND(B314=Данные!$B$7,NOT(ISBLANK(C314)),OR(A314=$A$2,A314=Данные!$C$9)),F313+1,F313),IF(AND(B314=Данные!$B$7,NOT(ISBLANK(C314)),OR(A314=$A$2,A314=Данные!$C$9)),1,0))</f>
        <v>0</v>
      </c>
      <c r="G314" s="132" t="str">
        <f>IF(E314=E313,IF(ISBLANK(H314),"",CONCATENATE(E314,".",F314)),E314)</f>
        <v/>
      </c>
      <c r="H314" s="9"/>
      <c r="I314" s="9"/>
      <c r="J314" s="9"/>
      <c r="K314" s="17" t="s">
        <v>10</v>
      </c>
      <c r="L314" s="17" t="s">
        <v>10</v>
      </c>
      <c r="M314" s="9"/>
      <c r="N314" s="9"/>
    </row>
    <row r="315" spans="1:14" ht="22.5" hidden="1">
      <c r="A315" s="9" t="s">
        <v>173</v>
      </c>
      <c r="B315" s="9" t="s">
        <v>10</v>
      </c>
      <c r="C315" s="16" t="s">
        <v>49</v>
      </c>
      <c r="D315" s="16" t="s">
        <v>316</v>
      </c>
      <c r="E315" s="12">
        <f>E314</f>
        <v>14</v>
      </c>
      <c r="F315" s="159">
        <f>IF(E314=E313,IF(AND(B315=Данные!$B$7,NOT(ISBLANK(C315)),OR(A315=$A$2,A315=Данные!$C$9)),F314+1,F314),IF(AND(B315=Данные!$B$7,NOT(ISBLANK(C315)),OR(A315=$A$2,A315=Данные!$C$9)),1,0))</f>
        <v>0</v>
      </c>
      <c r="G315" s="132" t="str">
        <f t="shared" si="51"/>
        <v>14.0</v>
      </c>
      <c r="H315" s="21" t="s">
        <v>67</v>
      </c>
      <c r="I315" s="21" t="s">
        <v>68</v>
      </c>
      <c r="J315" s="27" t="s">
        <v>323</v>
      </c>
      <c r="K315" s="21" t="s">
        <v>32</v>
      </c>
      <c r="L315" s="20"/>
      <c r="M315" s="9"/>
      <c r="N315" s="9"/>
    </row>
    <row r="316" spans="1:14" ht="22.5" hidden="1">
      <c r="A316" s="106" t="str">
        <f t="shared" ref="A316:B318" si="57">A315</f>
        <v>общее</v>
      </c>
      <c r="B316" s="106" t="str">
        <f t="shared" si="57"/>
        <v>Нет</v>
      </c>
      <c r="C316" s="15"/>
      <c r="D316" s="15"/>
      <c r="E316" s="10">
        <f t="shared" si="53"/>
        <v>14</v>
      </c>
      <c r="F316" s="159">
        <f>IF(E315=E314,IF(AND(B316=Данные!$B$7,NOT(ISBLANK(C316)),OR(A316=$A$2,A316=Данные!$C$9)),F315+1,F315),IF(AND(B316=Данные!$B$7,NOT(ISBLANK(C316)),OR(A316=$A$2,A316=Данные!$C$9)),1,0))</f>
        <v>0</v>
      </c>
      <c r="G316" s="132" t="str">
        <f t="shared" si="51"/>
        <v>14.0</v>
      </c>
      <c r="H316" s="106" t="s">
        <v>263</v>
      </c>
      <c r="I316" s="9"/>
      <c r="J316" s="9"/>
      <c r="K316" s="17" t="s">
        <v>143</v>
      </c>
      <c r="L316" s="17" t="s">
        <v>70</v>
      </c>
      <c r="M316" s="9"/>
      <c r="N316" s="9"/>
    </row>
    <row r="317" spans="1:14" ht="22.5" hidden="1">
      <c r="A317" s="106" t="str">
        <f t="shared" si="57"/>
        <v>общее</v>
      </c>
      <c r="B317" s="106" t="str">
        <f t="shared" si="57"/>
        <v>Нет</v>
      </c>
      <c r="C317" s="15"/>
      <c r="D317" s="15"/>
      <c r="E317" s="10">
        <f t="shared" si="53"/>
        <v>14</v>
      </c>
      <c r="F317" s="159">
        <f>IF(E316=E315,IF(AND(B317=Данные!$B$7,NOT(ISBLANK(C317)),OR(A317=$A$2,A317=Данные!$C$9)),F316+1,F316),IF(AND(B317=Данные!$B$7,NOT(ISBLANK(C317)),OR(A317=$A$2,A317=Данные!$C$9)),1,0))</f>
        <v>0</v>
      </c>
      <c r="G317" s="132" t="str">
        <f t="shared" si="51"/>
        <v/>
      </c>
      <c r="H317" s="9"/>
      <c r="I317" s="9"/>
      <c r="J317" s="9"/>
      <c r="K317" s="17" t="s">
        <v>144</v>
      </c>
      <c r="L317" s="17" t="s">
        <v>71</v>
      </c>
      <c r="M317" s="9"/>
      <c r="N317" s="9"/>
    </row>
    <row r="318" spans="1:14" ht="22.5" hidden="1">
      <c r="A318" s="106" t="str">
        <f t="shared" si="57"/>
        <v>общее</v>
      </c>
      <c r="B318" s="106" t="str">
        <f t="shared" si="57"/>
        <v>Нет</v>
      </c>
      <c r="C318" s="15"/>
      <c r="D318" s="15"/>
      <c r="E318" s="10">
        <f>E317</f>
        <v>14</v>
      </c>
      <c r="F318" s="159">
        <f>IF(E317=E316,IF(AND(B318=Данные!$B$7,NOT(ISBLANK(C318)),OR(A318=$A$2,A318=Данные!$C$9)),F317+1,F317),IF(AND(B318=Данные!$B$7,NOT(ISBLANK(C318)),OR(A318=$A$2,A318=Данные!$C$9)),1,0))</f>
        <v>0</v>
      </c>
      <c r="G318" s="132" t="str">
        <f t="shared" si="51"/>
        <v/>
      </c>
      <c r="H318" s="9"/>
      <c r="I318" s="9"/>
      <c r="J318" s="9"/>
      <c r="K318" s="17"/>
      <c r="L318" s="17" t="s">
        <v>72</v>
      </c>
      <c r="M318" s="9"/>
      <c r="N318" s="9"/>
    </row>
    <row r="319" spans="1:14" hidden="1">
      <c r="A319" s="185" t="s">
        <v>173</v>
      </c>
      <c r="B319" s="9"/>
      <c r="C319" s="132"/>
      <c r="D319" s="132"/>
      <c r="E319" s="11">
        <f>E318+1</f>
        <v>15</v>
      </c>
      <c r="F319" s="159">
        <f>IF(E318=E317,IF(AND(B319=Данные!$B$7,NOT(ISBLANK(C319)),OR(A319=$A$2,A319=Данные!$C$9)),F318+1,F318),IF(AND(B319=Данные!$B$7,NOT(ISBLANK(C319)),OR(A319=$A$2,A319=Данные!$C$9)),1,0))</f>
        <v>0</v>
      </c>
      <c r="G319" s="132">
        <f t="shared" si="51"/>
        <v>15</v>
      </c>
      <c r="H319" s="18" t="s">
        <v>174</v>
      </c>
      <c r="I319" s="18"/>
      <c r="J319" s="18"/>
      <c r="K319" s="18"/>
      <c r="L319" s="132"/>
      <c r="M319" s="9"/>
      <c r="N319" s="9"/>
    </row>
    <row r="320" spans="1:14" ht="45" hidden="1">
      <c r="A320" s="9" t="s">
        <v>173</v>
      </c>
      <c r="B320" s="9" t="s">
        <v>10</v>
      </c>
      <c r="C320" s="16" t="s">
        <v>49</v>
      </c>
      <c r="D320" s="16" t="s">
        <v>316</v>
      </c>
      <c r="E320" s="12">
        <f>E319</f>
        <v>15</v>
      </c>
      <c r="F320" s="159">
        <f>IF(E319=E318,IF(AND(B320=Данные!$B$7,NOT(ISBLANK(C320)),OR(A320=$A$2,A320=Данные!$C$9)),F319+1,F319),IF(AND(B320=Данные!$B$7,NOT(ISBLANK(C320)),OR(A320=$A$2,A320=Данные!$C$9)),1,0))</f>
        <v>0</v>
      </c>
      <c r="G320" s="132" t="str">
        <f t="shared" si="51"/>
        <v>15.0</v>
      </c>
      <c r="H320" s="21" t="s">
        <v>89</v>
      </c>
      <c r="I320" s="21" t="s">
        <v>261</v>
      </c>
      <c r="J320" s="13" t="s">
        <v>163</v>
      </c>
      <c r="K320" s="21" t="s">
        <v>123</v>
      </c>
      <c r="L320" s="20"/>
      <c r="M320" s="9"/>
      <c r="N320" s="9"/>
    </row>
    <row r="321" spans="1:14" ht="13.9" hidden="1" customHeight="1">
      <c r="A321" s="106" t="str">
        <f>A320</f>
        <v>общее</v>
      </c>
      <c r="B321" s="106" t="str">
        <f>B320</f>
        <v>Нет</v>
      </c>
      <c r="C321" s="15"/>
      <c r="D321" s="15"/>
      <c r="E321" s="10">
        <f t="shared" si="53"/>
        <v>15</v>
      </c>
      <c r="F321" s="159">
        <f>IF(E320=E319,IF(AND(B321=Данные!$B$7,NOT(ISBLANK(C321)),OR(A321=$A$2,A321=Данные!$C$9)),F320+1,F320),IF(AND(B321=Данные!$B$7,NOT(ISBLANK(C321)),OR(A321=$A$2,A321=Данные!$C$9)),1,0))</f>
        <v>0</v>
      </c>
      <c r="G321" s="132" t="str">
        <f t="shared" si="51"/>
        <v/>
      </c>
      <c r="H321" s="9"/>
      <c r="I321" s="9"/>
      <c r="J321" s="9"/>
      <c r="K321" s="17" t="s">
        <v>9</v>
      </c>
      <c r="L321" s="17" t="s">
        <v>9</v>
      </c>
      <c r="M321" s="9"/>
      <c r="N321" s="9"/>
    </row>
    <row r="322" spans="1:14" hidden="1">
      <c r="A322" s="106" t="str">
        <f>A321</f>
        <v>общее</v>
      </c>
      <c r="B322" s="106" t="str">
        <f>B321</f>
        <v>Нет</v>
      </c>
      <c r="C322" s="15"/>
      <c r="D322" s="15"/>
      <c r="E322" s="10">
        <f t="shared" si="53"/>
        <v>15</v>
      </c>
      <c r="F322" s="159">
        <f>IF(E321=E320,IF(AND(B322=Данные!$B$7,NOT(ISBLANK(C322)),OR(A322=$A$2,A322=Данные!$C$9)),F321+1,F321),IF(AND(B322=Данные!$B$7,NOT(ISBLANK(C322)),OR(A322=$A$2,A322=Данные!$C$9)),1,0))</f>
        <v>0</v>
      </c>
      <c r="G322" s="132" t="str">
        <f t="shared" si="51"/>
        <v/>
      </c>
      <c r="H322" s="9"/>
      <c r="I322" s="9"/>
      <c r="J322" s="9"/>
      <c r="K322" s="17" t="s">
        <v>10</v>
      </c>
      <c r="L322" s="17" t="s">
        <v>10</v>
      </c>
      <c r="M322" s="9"/>
      <c r="N322" s="9"/>
    </row>
    <row r="323" spans="1:14" ht="45" hidden="1">
      <c r="A323" s="9" t="s">
        <v>173</v>
      </c>
      <c r="B323" s="9" t="s">
        <v>10</v>
      </c>
      <c r="C323" s="16" t="s">
        <v>49</v>
      </c>
      <c r="D323" s="16" t="s">
        <v>316</v>
      </c>
      <c r="E323" s="12">
        <f t="shared" ref="E323:E329" si="58">E322</f>
        <v>15</v>
      </c>
      <c r="F323" s="159">
        <f>IF(E322=E321,IF(AND(B323=Данные!$B$7,NOT(ISBLANK(C323)),OR(A323=$A$2,A323=Данные!$C$9)),F322+1,F322),IF(AND(B323=Данные!$B$7,NOT(ISBLANK(C323)),OR(A323=$A$2,A323=Данные!$C$9)),1,0))</f>
        <v>0</v>
      </c>
      <c r="G323" s="132" t="str">
        <f t="shared" si="51"/>
        <v>15.0</v>
      </c>
      <c r="H323" s="21" t="s">
        <v>175</v>
      </c>
      <c r="I323" s="21" t="s">
        <v>213</v>
      </c>
      <c r="J323" s="13" t="s">
        <v>163</v>
      </c>
      <c r="K323" s="21" t="s">
        <v>123</v>
      </c>
      <c r="L323" s="20"/>
      <c r="M323" s="9"/>
      <c r="N323" s="9"/>
    </row>
    <row r="324" spans="1:14" hidden="1">
      <c r="A324" s="106" t="str">
        <f>A323</f>
        <v>общее</v>
      </c>
      <c r="B324" s="106" t="str">
        <f>B323</f>
        <v>Нет</v>
      </c>
      <c r="C324" s="15"/>
      <c r="D324" s="15"/>
      <c r="E324" s="10">
        <f t="shared" si="58"/>
        <v>15</v>
      </c>
      <c r="F324" s="159">
        <f>IF(E323=E322,IF(AND(B324=Данные!$B$7,NOT(ISBLANK(C324)),OR(A324=$A$2,A324=Данные!$C$9)),F323+1,F323),IF(AND(B324=Данные!$B$7,NOT(ISBLANK(C324)),OR(A324=$A$2,A324=Данные!$C$9)),1,0))</f>
        <v>0</v>
      </c>
      <c r="G324" s="132" t="str">
        <f t="shared" si="51"/>
        <v/>
      </c>
      <c r="H324" s="9"/>
      <c r="I324" s="9"/>
      <c r="J324" s="9"/>
      <c r="K324" s="17" t="s">
        <v>9</v>
      </c>
      <c r="L324" s="17" t="s">
        <v>9</v>
      </c>
      <c r="M324" s="9"/>
      <c r="N324" s="9"/>
    </row>
    <row r="325" spans="1:14" hidden="1">
      <c r="A325" s="106" t="str">
        <f>A324</f>
        <v>общее</v>
      </c>
      <c r="B325" s="106" t="str">
        <f>B324</f>
        <v>Нет</v>
      </c>
      <c r="C325" s="15"/>
      <c r="D325" s="15"/>
      <c r="E325" s="10">
        <f t="shared" si="58"/>
        <v>15</v>
      </c>
      <c r="F325" s="159">
        <f>IF(E324=E323,IF(AND(B325=Данные!$B$7,NOT(ISBLANK(C325)),OR(A325=$A$2,A325=Данные!$C$9)),F324+1,F324),IF(AND(B325=Данные!$B$7,NOT(ISBLANK(C325)),OR(A325=$A$2,A325=Данные!$C$9)),1,0))</f>
        <v>0</v>
      </c>
      <c r="G325" s="132" t="str">
        <f t="shared" si="51"/>
        <v/>
      </c>
      <c r="H325" s="9"/>
      <c r="I325" s="9"/>
      <c r="J325" s="9"/>
      <c r="K325" s="17" t="s">
        <v>10</v>
      </c>
      <c r="L325" s="17" t="s">
        <v>10</v>
      </c>
      <c r="M325" s="9"/>
      <c r="N325" s="9"/>
    </row>
    <row r="326" spans="1:14" ht="33.75" hidden="1">
      <c r="A326" s="9" t="s">
        <v>171</v>
      </c>
      <c r="B326" s="9" t="s">
        <v>9</v>
      </c>
      <c r="C326" s="16" t="s">
        <v>49</v>
      </c>
      <c r="D326" s="16" t="s">
        <v>316</v>
      </c>
      <c r="E326" s="12">
        <f t="shared" si="58"/>
        <v>15</v>
      </c>
      <c r="F326" s="159">
        <f>IF(E325=E324,IF(AND(B326=Данные!$B$7,NOT(ISBLANK(C326)),OR(A326=$A$2,A326=Данные!$C$9)),F325+1,F325),IF(AND(B326=Данные!$B$7,NOT(ISBLANK(C326)),OR(A326=$A$2,A326=Данные!$C$9)),1,0))</f>
        <v>0</v>
      </c>
      <c r="G326" s="132" t="str">
        <f t="shared" si="51"/>
        <v>15.0</v>
      </c>
      <c r="H326" s="21" t="s">
        <v>114</v>
      </c>
      <c r="I326" s="21" t="s">
        <v>26</v>
      </c>
      <c r="J326" s="27" t="s">
        <v>162</v>
      </c>
      <c r="K326" s="21" t="s">
        <v>32</v>
      </c>
      <c r="L326" s="14"/>
      <c r="M326" s="9"/>
      <c r="N326" s="9"/>
    </row>
    <row r="327" spans="1:14" ht="33.75" hidden="1">
      <c r="A327" s="9" t="s">
        <v>172</v>
      </c>
      <c r="B327" s="9" t="s">
        <v>10</v>
      </c>
      <c r="C327" s="16" t="s">
        <v>49</v>
      </c>
      <c r="D327" s="16" t="s">
        <v>316</v>
      </c>
      <c r="E327" s="12">
        <f t="shared" si="58"/>
        <v>15</v>
      </c>
      <c r="F327" s="159">
        <f>IF(E326=E325,IF(AND(B327=Данные!$B$7,NOT(ISBLANK(C327)),OR(A327=$A$2,A327=Данные!$C$9)),F326+1,F326),IF(AND(B327=Данные!$B$7,NOT(ISBLANK(C327)),OR(A327=$A$2,A327=Данные!$C$9)),1,0))</f>
        <v>0</v>
      </c>
      <c r="G327" s="132" t="str">
        <f t="shared" si="51"/>
        <v>15.0</v>
      </c>
      <c r="H327" s="21" t="s">
        <v>176</v>
      </c>
      <c r="I327" s="21" t="s">
        <v>26</v>
      </c>
      <c r="J327" s="27" t="s">
        <v>323</v>
      </c>
      <c r="K327" s="21" t="s">
        <v>192</v>
      </c>
      <c r="L327" s="20"/>
      <c r="M327" s="9"/>
      <c r="N327" s="9"/>
    </row>
    <row r="328" spans="1:14" hidden="1">
      <c r="A328" s="106" t="str">
        <f t="shared" ref="A328:B330" si="59">A327</f>
        <v>ТМЦ</v>
      </c>
      <c r="B328" s="106" t="str">
        <f t="shared" si="59"/>
        <v>Нет</v>
      </c>
      <c r="C328" s="15"/>
      <c r="D328" s="15"/>
      <c r="E328" s="10">
        <f t="shared" si="58"/>
        <v>15</v>
      </c>
      <c r="F328" s="159">
        <f>IF(E327=E326,IF(AND(B328=Данные!$B$7,NOT(ISBLANK(C328)),OR(A328=$A$2,A328=Данные!$C$9)),F327+1,F327),IF(AND(B328=Данные!$B$7,NOT(ISBLANK(C328)),OR(A328=$A$2,A328=Данные!$C$9)),1,0))</f>
        <v>0</v>
      </c>
      <c r="G328" s="132" t="str">
        <f t="shared" si="51"/>
        <v/>
      </c>
      <c r="H328" s="9"/>
      <c r="I328" s="9"/>
      <c r="J328" s="9"/>
      <c r="K328" s="17" t="s">
        <v>177</v>
      </c>
      <c r="L328" s="17" t="s">
        <v>177</v>
      </c>
      <c r="M328" s="9"/>
      <c r="N328" s="9"/>
    </row>
    <row r="329" spans="1:14" ht="33.75" hidden="1">
      <c r="A329" s="106" t="str">
        <f t="shared" si="59"/>
        <v>ТМЦ</v>
      </c>
      <c r="B329" s="106" t="str">
        <f t="shared" si="59"/>
        <v>Нет</v>
      </c>
      <c r="C329" s="15"/>
      <c r="D329" s="15"/>
      <c r="E329" s="10">
        <f t="shared" si="58"/>
        <v>15</v>
      </c>
      <c r="F329" s="159">
        <f>IF(E328=E327,IF(AND(B329=Данные!$B$7,NOT(ISBLANK(C329)),OR(A329=$A$2,A329=Данные!$C$9)),F328+1,F328),IF(AND(B329=Данные!$B$7,NOT(ISBLANK(C329)),OR(A329=$A$2,A329=Данные!$C$9)),1,0))</f>
        <v>0</v>
      </c>
      <c r="G329" s="132" t="str">
        <f t="shared" si="51"/>
        <v/>
      </c>
      <c r="H329" s="9"/>
      <c r="I329" s="9"/>
      <c r="J329" s="9"/>
      <c r="K329" s="17" t="s">
        <v>178</v>
      </c>
      <c r="L329" s="17" t="s">
        <v>178</v>
      </c>
      <c r="M329" s="9"/>
      <c r="N329" s="9"/>
    </row>
    <row r="330" spans="1:14" ht="22.5" hidden="1">
      <c r="A330" s="106" t="str">
        <f t="shared" si="59"/>
        <v>ТМЦ</v>
      </c>
      <c r="B330" s="106" t="str">
        <f t="shared" si="59"/>
        <v>Нет</v>
      </c>
      <c r="C330" s="15"/>
      <c r="D330" s="15"/>
      <c r="E330" s="10">
        <f>E328</f>
        <v>15</v>
      </c>
      <c r="F330" s="159">
        <f>IF(E329=E328,IF(AND(B330=Данные!$B$7,NOT(ISBLANK(C330)),OR(A330=$A$2,A330=Данные!$C$9)),F329+1,F329),IF(AND(B330=Данные!$B$7,NOT(ISBLANK(C330)),OR(A330=$A$2,A330=Данные!$C$9)),1,0))</f>
        <v>0</v>
      </c>
      <c r="G330" s="132" t="str">
        <f t="shared" si="51"/>
        <v/>
      </c>
      <c r="H330" s="9"/>
      <c r="I330" s="9"/>
      <c r="J330" s="9"/>
      <c r="K330" s="17" t="s">
        <v>179</v>
      </c>
      <c r="L330" s="17" t="s">
        <v>179</v>
      </c>
      <c r="M330" s="9"/>
      <c r="N330" s="9"/>
    </row>
    <row r="331" spans="1:14" ht="90" hidden="1">
      <c r="A331" s="9" t="s">
        <v>173</v>
      </c>
      <c r="B331" s="9" t="s">
        <v>10</v>
      </c>
      <c r="C331" s="16" t="s">
        <v>49</v>
      </c>
      <c r="D331" s="16" t="s">
        <v>316</v>
      </c>
      <c r="E331" s="12">
        <f>E327</f>
        <v>15</v>
      </c>
      <c r="F331" s="159">
        <f>IF(E330=E329,IF(AND(B331=Данные!$B$7,NOT(ISBLANK(C331)),OR(A331=$A$2,A331=Данные!$C$9)),F330+1,F330),IF(AND(B331=Данные!$B$7,NOT(ISBLANK(C331)),OR(A331=$A$2,A331=Данные!$C$9)),1,0))</f>
        <v>0</v>
      </c>
      <c r="G331" s="132" t="str">
        <f>IF(E331=E327,IF(ISBLANK(H331),"",CONCATENATE(E331,".",F331)),E331)</f>
        <v>15.0</v>
      </c>
      <c r="H331" s="21" t="s">
        <v>324</v>
      </c>
      <c r="I331" s="21" t="s">
        <v>313</v>
      </c>
      <c r="J331" s="13" t="s">
        <v>163</v>
      </c>
      <c r="K331" s="21" t="s">
        <v>313</v>
      </c>
      <c r="L331" s="14"/>
      <c r="M331" s="9"/>
      <c r="N331" s="9"/>
    </row>
    <row r="332" spans="1:14" hidden="1">
      <c r="A332" s="106" t="str">
        <f>A331</f>
        <v>общее</v>
      </c>
      <c r="B332" s="106" t="str">
        <f>B331</f>
        <v>Нет</v>
      </c>
      <c r="C332" s="15"/>
      <c r="D332" s="15"/>
      <c r="E332" s="10">
        <f t="shared" ref="E332:E338" si="60">E331</f>
        <v>15</v>
      </c>
      <c r="F332" s="159">
        <f>IF(E331=E330,IF(AND(B332=Данные!$B$7,NOT(ISBLANK(C332)),OR(A332=$A$2,A332=Данные!$C$9)),F331+1,F331),IF(AND(B332=Данные!$B$7,NOT(ISBLANK(C332)),OR(A332=$A$2,A332=Данные!$C$9)),1,0))</f>
        <v>0</v>
      </c>
      <c r="G332" s="132" t="str">
        <f t="shared" ref="G332:G333" si="61">IF(E332=E331,IF(ISBLANK(H332),"",CONCATENATE(E332,".",F332)),E332)</f>
        <v/>
      </c>
      <c r="H332" s="9"/>
      <c r="I332" s="9"/>
      <c r="J332" s="9"/>
      <c r="K332" s="17" t="s">
        <v>9</v>
      </c>
      <c r="L332" s="17" t="s">
        <v>9</v>
      </c>
      <c r="M332" s="9"/>
      <c r="N332" s="9"/>
    </row>
    <row r="333" spans="1:14" hidden="1">
      <c r="A333" s="106" t="str">
        <f>A332</f>
        <v>общее</v>
      </c>
      <c r="B333" s="106" t="str">
        <f>B332</f>
        <v>Нет</v>
      </c>
      <c r="C333" s="15"/>
      <c r="D333" s="15"/>
      <c r="E333" s="10">
        <f t="shared" si="60"/>
        <v>15</v>
      </c>
      <c r="F333" s="159">
        <f>IF(E332=E331,IF(AND(B333=Данные!$B$7,NOT(ISBLANK(C333)),OR(A333=$A$2,A333=Данные!$C$9)),F332+1,F332),IF(AND(B333=Данные!$B$7,NOT(ISBLANK(C333)),OR(A333=$A$2,A333=Данные!$C$9)),1,0))</f>
        <v>0</v>
      </c>
      <c r="G333" s="132" t="str">
        <f t="shared" si="61"/>
        <v/>
      </c>
      <c r="H333" s="9"/>
      <c r="I333" s="9"/>
      <c r="J333" s="9"/>
      <c r="K333" s="17" t="s">
        <v>10</v>
      </c>
      <c r="L333" s="17" t="s">
        <v>10</v>
      </c>
      <c r="M333" s="9"/>
      <c r="N333" s="9"/>
    </row>
    <row r="334" spans="1:14" ht="33.75" hidden="1">
      <c r="A334" s="9" t="s">
        <v>171</v>
      </c>
      <c r="B334" s="9" t="s">
        <v>9</v>
      </c>
      <c r="C334" s="16" t="s">
        <v>49</v>
      </c>
      <c r="D334" s="16" t="s">
        <v>316</v>
      </c>
      <c r="E334" s="12">
        <f t="shared" si="60"/>
        <v>15</v>
      </c>
      <c r="F334" s="159">
        <f>IF(E333=E329,IF(AND(B334=Данные!$B$7,NOT(ISBLANK(C334)),OR(A334=$A$2,A334=Данные!$C$9)),F333+1,F333),IF(AND(B334=Данные!$B$7,NOT(ISBLANK(C334)),OR(A334=$A$2,A334=Данные!$C$9)),1,0))</f>
        <v>0</v>
      </c>
      <c r="G334" s="132" t="str">
        <f>IF(E334=E333,IF(ISBLANK(H334),"",CONCATENATE(E334,".",F334)),E334)</f>
        <v>15.0</v>
      </c>
      <c r="H334" s="21" t="s">
        <v>180</v>
      </c>
      <c r="I334" s="21" t="s">
        <v>26</v>
      </c>
      <c r="J334" s="13" t="s">
        <v>163</v>
      </c>
      <c r="K334" s="21" t="s">
        <v>32</v>
      </c>
      <c r="L334" s="14"/>
      <c r="M334" s="9"/>
      <c r="N334" s="9"/>
    </row>
    <row r="335" spans="1:14" hidden="1">
      <c r="A335" s="106" t="str">
        <f>A334</f>
        <v>СМР</v>
      </c>
      <c r="B335" s="106" t="str">
        <f>B334</f>
        <v>Да</v>
      </c>
      <c r="C335" s="15"/>
      <c r="D335" s="15"/>
      <c r="E335" s="10">
        <f t="shared" si="60"/>
        <v>15</v>
      </c>
      <c r="F335" s="159">
        <f>IF(E334=E330,IF(AND(B335=Данные!$B$7,NOT(ISBLANK(C335)),OR(A335=$A$2,A335=Данные!$C$9)),F334+1,F334),IF(AND(B335=Данные!$B$7,NOT(ISBLANK(C335)),OR(A335=$A$2,A335=Данные!$C$9)),1,0))</f>
        <v>0</v>
      </c>
      <c r="G335" s="132" t="str">
        <f t="shared" si="51"/>
        <v/>
      </c>
      <c r="H335" s="9"/>
      <c r="I335" s="9"/>
      <c r="J335" s="9"/>
      <c r="K335" s="17" t="s">
        <v>9</v>
      </c>
      <c r="L335" s="17" t="s">
        <v>9</v>
      </c>
      <c r="M335" s="9"/>
      <c r="N335" s="9"/>
    </row>
    <row r="336" spans="1:14" hidden="1">
      <c r="A336" s="106" t="str">
        <f>A335</f>
        <v>СМР</v>
      </c>
      <c r="B336" s="106" t="str">
        <f>B335</f>
        <v>Да</v>
      </c>
      <c r="C336" s="15"/>
      <c r="D336" s="15"/>
      <c r="E336" s="10">
        <f t="shared" si="60"/>
        <v>15</v>
      </c>
      <c r="F336" s="159">
        <f>IF(E335=E334,IF(AND(B336=Данные!$B$7,NOT(ISBLANK(C336)),OR(A336=$A$2,A336=Данные!$C$9)),F335+1,F335),IF(AND(B336=Данные!$B$7,NOT(ISBLANK(C336)),OR(A336=$A$2,A336=Данные!$C$9)),1,0))</f>
        <v>0</v>
      </c>
      <c r="G336" s="132" t="str">
        <f t="shared" si="51"/>
        <v/>
      </c>
      <c r="H336" s="9"/>
      <c r="I336" s="9"/>
      <c r="J336" s="9"/>
      <c r="K336" s="17" t="s">
        <v>10</v>
      </c>
      <c r="L336" s="17" t="s">
        <v>10</v>
      </c>
      <c r="M336" s="9"/>
      <c r="N336" s="9"/>
    </row>
    <row r="337" spans="1:17" ht="33.75" hidden="1">
      <c r="A337" s="9" t="s">
        <v>173</v>
      </c>
      <c r="B337" s="9" t="s">
        <v>10</v>
      </c>
      <c r="C337" s="16" t="s">
        <v>49</v>
      </c>
      <c r="D337" s="16" t="s">
        <v>316</v>
      </c>
      <c r="E337" s="12">
        <f t="shared" si="60"/>
        <v>15</v>
      </c>
      <c r="F337" s="159">
        <f>IF(E336=E335,IF(AND(B337=Данные!$B$7,NOT(ISBLANK(C337)),OR(A337=$A$2,A337=Данные!$C$9)),F336+1,F336),IF(AND(B337=Данные!$B$7,NOT(ISBLANK(C337)),OR(A337=$A$2,A337=Данные!$C$9)),1,0))</f>
        <v>0</v>
      </c>
      <c r="G337" s="132" t="str">
        <f t="shared" si="51"/>
        <v>15.0</v>
      </c>
      <c r="H337" s="21" t="s">
        <v>181</v>
      </c>
      <c r="I337" s="21" t="s">
        <v>26</v>
      </c>
      <c r="J337" s="27" t="s">
        <v>162</v>
      </c>
      <c r="K337" s="21" t="s">
        <v>274</v>
      </c>
      <c r="L337" s="14"/>
      <c r="M337" s="9"/>
      <c r="N337" s="9"/>
      <c r="Q337" s="177" t="s">
        <v>295</v>
      </c>
    </row>
    <row r="338" spans="1:17" ht="33.75" hidden="1">
      <c r="A338" s="9" t="s">
        <v>172</v>
      </c>
      <c r="B338" s="9" t="s">
        <v>10</v>
      </c>
      <c r="C338" s="16" t="s">
        <v>49</v>
      </c>
      <c r="D338" s="16" t="s">
        <v>316</v>
      </c>
      <c r="E338" s="12">
        <f t="shared" si="60"/>
        <v>15</v>
      </c>
      <c r="F338" s="159">
        <f>IF(E337=E336,IF(AND(B338=Данные!$B$7,NOT(ISBLANK(C338)),OR(A338=$A$2,A338=Данные!$C$9)),F337+1,F337),IF(AND(B338=Данные!$B$7,NOT(ISBLANK(C338)),OR(A338=$A$2,A338=Данные!$C$9)),1,0))</f>
        <v>0</v>
      </c>
      <c r="G338" s="132" t="str">
        <f t="shared" si="51"/>
        <v>15.0</v>
      </c>
      <c r="H338" s="21" t="s">
        <v>265</v>
      </c>
      <c r="I338" s="21" t="s">
        <v>26</v>
      </c>
      <c r="J338" s="13" t="s">
        <v>163</v>
      </c>
      <c r="K338" s="21" t="s">
        <v>32</v>
      </c>
      <c r="L338" s="14"/>
      <c r="M338" s="9"/>
      <c r="N338" s="9"/>
    </row>
    <row r="339" spans="1:17" hidden="1">
      <c r="A339" s="185" t="s">
        <v>173</v>
      </c>
      <c r="B339" s="9"/>
      <c r="C339" s="132"/>
      <c r="D339" s="132"/>
      <c r="E339" s="11">
        <f>E326+1</f>
        <v>16</v>
      </c>
      <c r="F339" s="159">
        <f>IF(E338=E337,IF(AND(B339=Данные!$B$7,NOT(ISBLANK(C339)),OR(A339=$A$2,A339=Данные!$C$9)),F338+1,F338),IF(AND(B339=Данные!$B$7,NOT(ISBLANK(C339)),OR(A339=$A$2,A339=Данные!$C$9)),1,0))</f>
        <v>0</v>
      </c>
      <c r="G339" s="132">
        <f t="shared" si="51"/>
        <v>16</v>
      </c>
      <c r="H339" s="18" t="s">
        <v>84</v>
      </c>
      <c r="I339" s="18"/>
      <c r="J339" s="18"/>
      <c r="K339" s="18"/>
      <c r="L339" s="132"/>
      <c r="M339" s="9"/>
      <c r="N339" s="9"/>
    </row>
    <row r="340" spans="1:17" ht="13.9" hidden="1" customHeight="1">
      <c r="A340" s="9" t="s">
        <v>173</v>
      </c>
      <c r="B340" s="9" t="s">
        <v>10</v>
      </c>
      <c r="C340" s="16" t="s">
        <v>49</v>
      </c>
      <c r="D340" s="16" t="s">
        <v>316</v>
      </c>
      <c r="E340" s="12">
        <f t="shared" si="53"/>
        <v>16</v>
      </c>
      <c r="F340" s="159">
        <f>IF(E339=E338,IF(AND(B340=Данные!$B$7,NOT(ISBLANK(C340)),OR(A340=$A$2,A340=Данные!$C$9)),F339+1,F339),IF(AND(B340=Данные!$B$7,NOT(ISBLANK(C340)),OR(A340=$A$2,A340=Данные!$C$9)),1,0))</f>
        <v>0</v>
      </c>
      <c r="G340" s="132" t="str">
        <f t="shared" si="51"/>
        <v>16.0</v>
      </c>
      <c r="H340" s="21" t="s">
        <v>86</v>
      </c>
      <c r="I340" s="21"/>
      <c r="J340" s="13" t="s">
        <v>290</v>
      </c>
      <c r="K340" s="21"/>
      <c r="L340" s="20"/>
      <c r="M340" s="9"/>
      <c r="N340" s="9"/>
    </row>
    <row r="341" spans="1:17" ht="13.9" hidden="1" customHeight="1">
      <c r="A341" s="106" t="str">
        <f t="shared" ref="A341:B343" si="62">A340</f>
        <v>общее</v>
      </c>
      <c r="B341" s="106" t="str">
        <f t="shared" si="62"/>
        <v>Нет</v>
      </c>
      <c r="C341" s="15"/>
      <c r="D341" s="15"/>
      <c r="E341" s="12">
        <f t="shared" si="53"/>
        <v>16</v>
      </c>
      <c r="F341" s="159">
        <f>IF(E340=E339,IF(AND(B341=Данные!$B$7,NOT(ISBLANK(C341)),OR(A341=$A$2,A341=Данные!$C$9)),F340+1,F340),IF(AND(B341=Данные!$B$7,NOT(ISBLANK(C341)),OR(A341=$A$2,A341=Данные!$C$9)),1,0))</f>
        <v>0</v>
      </c>
      <c r="G341" s="132" t="str">
        <f t="shared" ref="G341" si="63">IF(E341=E340,IF(ISBLANK(H341),"",CONCATENATE(E341,".",F341)),E341)</f>
        <v/>
      </c>
      <c r="H341" s="9"/>
      <c r="I341" s="17"/>
      <c r="J341" s="17"/>
      <c r="K341" s="9"/>
      <c r="L341" s="17" t="s">
        <v>85</v>
      </c>
      <c r="M341" s="9"/>
      <c r="N341" s="9"/>
    </row>
    <row r="342" spans="1:17" ht="13.9" hidden="1" customHeight="1">
      <c r="A342" s="106" t="str">
        <f t="shared" si="62"/>
        <v>общее</v>
      </c>
      <c r="B342" s="106" t="str">
        <f t="shared" si="62"/>
        <v>Нет</v>
      </c>
      <c r="C342" s="15"/>
      <c r="D342" s="15"/>
      <c r="E342" s="12">
        <f t="shared" si="53"/>
        <v>16</v>
      </c>
      <c r="F342" s="159">
        <f>IF(E341=E340,IF(AND(B342=Данные!$B$7,NOT(ISBLANK(C342)),OR(A342=$A$2,A342=Данные!$C$9)),F341+1,F341),IF(AND(B342=Данные!$B$7,NOT(ISBLANK(C342)),OR(A342=$A$2,A342=Данные!$C$9)),1,0))</f>
        <v>0</v>
      </c>
      <c r="G342" s="16"/>
      <c r="H342" s="9"/>
      <c r="I342" s="17"/>
      <c r="J342" s="17"/>
      <c r="K342" s="9"/>
      <c r="L342" s="17" t="s">
        <v>87</v>
      </c>
      <c r="M342" s="9"/>
      <c r="N342" s="9"/>
    </row>
    <row r="343" spans="1:17" ht="45" hidden="1">
      <c r="A343" s="106" t="str">
        <f t="shared" si="62"/>
        <v>общее</v>
      </c>
      <c r="B343" s="106" t="str">
        <f t="shared" si="62"/>
        <v>Нет</v>
      </c>
      <c r="C343" s="15"/>
      <c r="D343" s="15"/>
      <c r="E343" s="12">
        <f t="shared" si="53"/>
        <v>16</v>
      </c>
      <c r="F343" s="159">
        <f>IF(E342=E341,IF(AND(B343=Данные!$B$7,NOT(ISBLANK(C343)),OR(A343=$A$2,A343=Данные!$C$9)),F342+1,F342),IF(AND(B343=Данные!$B$7,NOT(ISBLANK(C343)),OR(A343=$A$2,A343=Данные!$C$9)),1,0))</f>
        <v>0</v>
      </c>
      <c r="G343" s="16"/>
      <c r="H343" s="9"/>
      <c r="I343" s="17"/>
      <c r="J343" s="17"/>
      <c r="K343" s="9"/>
      <c r="L343" s="17" t="s">
        <v>88</v>
      </c>
      <c r="M343" s="9"/>
      <c r="N343" s="9"/>
    </row>
    <row r="344" spans="1:17" hidden="1">
      <c r="A344" s="185" t="s">
        <v>173</v>
      </c>
      <c r="B344" s="9"/>
      <c r="C344" s="132"/>
      <c r="D344" s="132"/>
      <c r="E344" s="11">
        <f>E343+1</f>
        <v>17</v>
      </c>
      <c r="F344" s="159">
        <f>IF(E343=E342,IF(AND(B344=Данные!$B$7,NOT(ISBLANK(C344)),OR(A344=$A$2,A344=Данные!$C$9)),F343+1,F343),IF(AND(B344=Данные!$B$7,NOT(ISBLANK(C344)),OR(A344=$A$2,A344=Данные!$C$9)),1,0))</f>
        <v>0</v>
      </c>
      <c r="G344" s="18">
        <f>IF(E344=E343,IF(ISBLANK(H344),"",CONCATENATE(E344,".",F344)),E344)</f>
        <v>17</v>
      </c>
      <c r="H344" s="18" t="s">
        <v>165</v>
      </c>
      <c r="I344" s="18"/>
      <c r="J344" s="18"/>
      <c r="K344" s="18"/>
      <c r="L344" s="132"/>
      <c r="M344" s="9"/>
    </row>
    <row r="345" spans="1:17" hidden="1">
      <c r="A345" s="9" t="s">
        <v>173</v>
      </c>
      <c r="B345" s="9" t="s">
        <v>10</v>
      </c>
      <c r="C345" s="16" t="s">
        <v>48</v>
      </c>
      <c r="D345" s="16" t="s">
        <v>316</v>
      </c>
      <c r="E345" s="12">
        <f>E344</f>
        <v>17</v>
      </c>
      <c r="F345" s="159">
        <f>IF(E344=E343,IF(AND(B345=Данные!$B$7,NOT(ISBLANK(C345)),OR(A345=$A$2,A345=Данные!$C$9)),F344+1,F344),IF(AND(B345=Данные!$B$7,NOT(ISBLANK(C345)),OR(A345=$A$2,A345=Данные!$C$9)),1,0))</f>
        <v>0</v>
      </c>
      <c r="G345" s="28" t="str">
        <f>IF(E345=E344,IF(ISBLANK(H345),"",CONCATENATE(E345,".",F345)),E345)</f>
        <v>17.0</v>
      </c>
      <c r="H345" s="21" t="s">
        <v>164</v>
      </c>
      <c r="I345" s="21"/>
      <c r="J345" s="21" t="s">
        <v>169</v>
      </c>
      <c r="K345" s="21"/>
      <c r="L345" s="20"/>
      <c r="M345" s="9"/>
    </row>
    <row r="346" spans="1:17" ht="22.5" hidden="1">
      <c r="A346" s="106" t="str">
        <f t="shared" ref="A346:B348" si="64">A345</f>
        <v>общее</v>
      </c>
      <c r="B346" s="106" t="str">
        <f t="shared" si="64"/>
        <v>Нет</v>
      </c>
      <c r="C346" s="15"/>
      <c r="D346" s="15"/>
      <c r="E346" s="12">
        <f>E345</f>
        <v>17</v>
      </c>
      <c r="F346" s="159">
        <f>IF(E345=E344,IF(AND(B346=Данные!$B$7,NOT(ISBLANK(C346)),OR(A346=$A$2,A346=Данные!$C$9)),F345+1,F345),IF(AND(B346=Данные!$B$7,NOT(ISBLANK(C346)),OR(A346=$A$2,A346=Данные!$C$9)),1,0))</f>
        <v>0</v>
      </c>
      <c r="G346" s="16"/>
      <c r="H346" s="9"/>
      <c r="I346" s="17"/>
      <c r="J346" s="17"/>
      <c r="K346" s="9"/>
      <c r="L346" s="17" t="s">
        <v>166</v>
      </c>
      <c r="M346" s="9"/>
    </row>
    <row r="347" spans="1:17" ht="22.5" hidden="1">
      <c r="A347" s="106" t="str">
        <f t="shared" si="64"/>
        <v>общее</v>
      </c>
      <c r="B347" s="106" t="str">
        <f t="shared" si="64"/>
        <v>Нет</v>
      </c>
      <c r="C347" s="15"/>
      <c r="D347" s="15"/>
      <c r="E347" s="12">
        <f>E346</f>
        <v>17</v>
      </c>
      <c r="F347" s="159">
        <f>IF(E346=E345,IF(AND(B347=Данные!$B$7,NOT(ISBLANK(C347)),OR(A347=$A$2,A347=Данные!$C$9)),F346+1,F346),IF(AND(B347=Данные!$B$7,NOT(ISBLANK(C347)),OR(A347=$A$2,A347=Данные!$C$9)),1,0))</f>
        <v>0</v>
      </c>
      <c r="G347" s="16"/>
      <c r="H347" s="9"/>
      <c r="I347" s="17"/>
      <c r="J347" s="17"/>
      <c r="K347" s="9"/>
      <c r="L347" s="17" t="s">
        <v>167</v>
      </c>
      <c r="M347" s="9"/>
    </row>
    <row r="348" spans="1:17" ht="22.5" hidden="1">
      <c r="A348" s="106" t="str">
        <f t="shared" si="64"/>
        <v>общее</v>
      </c>
      <c r="B348" s="106" t="str">
        <f t="shared" si="64"/>
        <v>Нет</v>
      </c>
      <c r="C348" s="15"/>
      <c r="D348" s="15"/>
      <c r="E348" s="12">
        <f>E347</f>
        <v>17</v>
      </c>
      <c r="F348" s="159">
        <f>IF(E347=E346,IF(AND(B348=Данные!$B$7,NOT(ISBLANK(C348)),OR(A348=$A$2,A348=Данные!$C$9)),F347+1,F347),IF(AND(B348=Данные!$B$7,NOT(ISBLANK(C348)),OR(A348=$A$2,A348=Данные!$C$9)),1,0))</f>
        <v>0</v>
      </c>
      <c r="G348" s="16"/>
      <c r="H348" s="9"/>
      <c r="I348" s="17"/>
      <c r="J348" s="17"/>
      <c r="K348" s="9"/>
      <c r="L348" s="17" t="s">
        <v>168</v>
      </c>
      <c r="M348" s="9"/>
    </row>
  </sheetData>
  <sheetProtection selectLockedCells="1" selectUnlockedCells="1"/>
  <autoFilter ref="A3:M348" xr:uid="{00000000-0009-0000-0000-000001000000}">
    <filterColumn colId="7" showButton="0"/>
  </autoFilter>
  <mergeCells count="4">
    <mergeCell ref="H2:L2"/>
    <mergeCell ref="B2:G2"/>
    <mergeCell ref="G4:I4"/>
    <mergeCell ref="G5:I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4" fitToHeight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00000000-000E-0000-0100-000009000000}">
            <xm:f>IF(OR($B8="Нет",NOT(OR($A8=$A$2,$A8=Данные!$C$9))),1,0)</xm:f>
            <x14:dxf>
              <fill>
                <patternFill>
                  <bgColor theme="0" tint="-0.24994659260841701"/>
                </patternFill>
              </fill>
            </x14:dxf>
          </x14:cfRule>
          <xm:sqref>A8:N348</xm:sqref>
        </x14:conditionalFormatting>
        <x14:conditionalFormatting xmlns:xm="http://schemas.microsoft.com/office/excel/2006/main">
          <x14:cfRule type="expression" priority="1" id="{804E74A6-0E40-48EA-B9AA-29C57D1AF7DF}">
            <xm:f>IF(OR($B5="Нет",NOT(OR($A5=$A$2,$A5=Данные!$C$9))),1,0)</xm:f>
            <x14:dxf>
              <fill>
                <patternFill>
                  <bgColor theme="0" tint="-0.24994659260841701"/>
                </patternFill>
              </fill>
            </x14:dxf>
          </x14:cfRule>
          <xm:sqref>J5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0000000}">
          <x14:formula1>
            <xm:f>Данные!$B$10:$B$12</xm:f>
          </x14:formula1>
          <xm:sqref>C1:D1 D349:D1048576 C4:C111 C120:C1048576</xm:sqref>
        </x14:dataValidation>
        <x14:dataValidation type="list" allowBlank="1" showInputMessage="1" showErrorMessage="1" xr:uid="{00000000-0002-0000-0100-000001000000}">
          <x14:formula1>
            <xm:f>Данные!$B$14:$B$15</xm:f>
          </x14:formula1>
          <xm:sqref>M13:M14 M64:M88 M55:M56 M31:M32 L53 M45:M47 M9:M11 L33 M51:M52 M16:M17 M42:M43 M35:M40 M19:M20 M61:M62 M58:M59 M28:M29 M22:M23 M25:M26</xm:sqref>
        </x14:dataValidation>
        <x14:dataValidation type="list" allowBlank="1" showInputMessage="1" showErrorMessage="1" xr:uid="{00000000-0002-0000-0100-000002000000}">
          <x14:formula1>
            <xm:f>Данные!$C$7:$C$9</xm:f>
          </x14:formula1>
          <xm:sqref>A1 B31:B33 B9:B11 B13:B14 B16:B17 B19:B20 B346:B348 B35:B40 B42:B43 B45:B46 B48:B49 B51:B53 B55:B56 B64:B66 B68:B69 B71:B72 B74:B75 B77:B78 B80:B81 B83:B84 B86:B87 B91:B93 B95:B97 B99:B101 B104:B105 B107:B108 B292:B293 B121:B122 B124:B125 B127:B133 B136:B140 B142:B143 B145:B146 B148:B149 B151:B152 B154:B155 B157:B158 B160:B161 B163:B165 B167:B170 B172:B175 B177:B180 B182:B185 B187:B188 B190:B191 B193:B196 B198:B201 B203:B204 B206:B207 B209:B210 B212:B213 B215:B216 B218:B219 B221:B222 B224:B225 B227:B229 B236:B239 B241:B245 B247:B250 B252:B255 B259:B262 B264:B265 B267:B268 B270:B272 B274:B275 B277:B278 B280:B281 B283:B284 B286:B287 B296:B299 B301:B302 B304:B305 A340:A1048576 B313:B314 B316:B318 B321:B322 B324:B325 B335:B336 A339:B339 B341:B343 B110:B111 B289:B290 B118:B119 B113:B116 B61:B62 B58:B59 B332:B333 B328:B330 B28:B29 B25:B26 B22:B23 B232:B233 A4:A338</xm:sqref>
        </x14:dataValidation>
        <x14:dataValidation type="list" allowBlank="1" showInputMessage="1" showErrorMessage="1" xr:uid="{00000000-0002-0000-0100-000003000000}">
          <x14:formula1>
            <xm:f>Данные!$B$7:$B$8</xm:f>
          </x14:formula1>
          <xm:sqref>B1 B12 B15 B18 B21 B34 B41 B44 B47 B50 B54 B57 B63 B67 B70 B73 B76 B79 B82 B85 B88:B90 B94 B98 B102:B103 B106 B109 B120 B123 B126 B134:B135 B141 B144 B349:B1048576 B147 B150 B153 B156 B159 B166 B171 B176 B181 B186 B189 B192 B197 B202 B205 B208 B211 B214 B217 B220 B223 B226 B24 B240 B246 B251 B256:B258 B263 B266 B269 B273 B276 B117 B282 B279 B285 B294:B295 B300 B303 B306:B312 B315 B319:B320 B323 B326:B327 B334 B337:B338 B340 B344:B345 B162 B30 B291 B112 B288 B60 B331 B27 B4:B8 B230:B231 B234:B235</xm:sqref>
        </x14:dataValidation>
        <x14:dataValidation type="list" allowBlank="1" showInputMessage="1" showErrorMessage="1" xr:uid="{00000000-0002-0000-0100-000004000000}">
          <x14:formula1>
            <xm:f>'R:\Департамент конкурсных закупок\2 ОПККЗ\20 ПКО\8 ПКО площ.об (ПКО-04-20)\[критерии оценки ГБ-2.xlsx]Данные'!#REF!</xm:f>
          </x14:formula1>
          <xm:sqref>M48:M49</xm:sqref>
        </x14:dataValidation>
        <x14:dataValidation type="list" allowBlank="1" showInputMessage="1" showErrorMessage="1" xr:uid="{00000000-0002-0000-0100-000005000000}">
          <x14:formula1>
            <xm:f>Данные!$C$7:$C$8</xm:f>
          </x14:formula1>
          <xm:sqref>A2</xm:sqref>
        </x14:dataValidation>
        <x14:dataValidation type="list" allowBlank="1" showInputMessage="1" showErrorMessage="1" xr:uid="{00000000-0002-0000-0100-000006000000}">
          <x14:formula1>
            <xm:f>'R:\Департамент конкурсных закупок\2 ОПККЗ\20 ПКО\ПКО-05-21 ЗРА\[оценочный лист ПКО-05-21.xlsx]Данные'!#REF!</xm:f>
          </x14:formula1>
          <xm:sqref>C112:C119</xm:sqref>
        </x14:dataValidation>
        <x14:dataValidation type="list" allowBlank="1" showInputMessage="1" showErrorMessage="1" xr:uid="{00000000-0002-0000-0100-000007000000}">
          <x14:formula1>
            <xm:f>Данные!$A$19:$A$20</xm:f>
          </x14:formula1>
          <xm:sqref>D7:D348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64"/>
  <sheetViews>
    <sheetView showGridLines="0" tabSelected="1" view="pageBreakPreview" zoomScaleNormal="80" zoomScaleSheetLayoutView="100" workbookViewId="0">
      <selection activeCell="F7" sqref="F7:H7"/>
    </sheetView>
  </sheetViews>
  <sheetFormatPr defaultColWidth="9" defaultRowHeight="12.75"/>
  <cols>
    <col min="1" max="1" width="2.875" style="44" customWidth="1"/>
    <col min="2" max="2" width="2.875" style="42" customWidth="1"/>
    <col min="3" max="3" width="17.125" style="44" customWidth="1"/>
    <col min="4" max="4" width="4.625" style="43" customWidth="1"/>
    <col min="5" max="5" width="29.125" style="43" customWidth="1"/>
    <col min="6" max="6" width="28.75" style="43" customWidth="1"/>
    <col min="7" max="7" width="41.75" style="44" customWidth="1"/>
    <col min="8" max="8" width="11.625" style="45" customWidth="1"/>
    <col min="9" max="9" width="3" style="165" customWidth="1"/>
    <col min="10" max="10" width="3" style="45" hidden="1" customWidth="1"/>
    <col min="11" max="11" width="17.125" style="45" customWidth="1"/>
    <col min="12" max="12" width="17.875" style="46" customWidth="1"/>
    <col min="13" max="13" width="13.125" style="44" customWidth="1"/>
    <col min="14" max="14" width="25.125" style="51" customWidth="1"/>
    <col min="15" max="16384" width="9" style="44"/>
  </cols>
  <sheetData>
    <row r="1" spans="2:25" ht="23.45" customHeight="1">
      <c r="C1" s="196" t="s">
        <v>156</v>
      </c>
    </row>
    <row r="2" spans="2:25" ht="18.75">
      <c r="D2" s="47"/>
      <c r="E2" s="47"/>
      <c r="F2" s="47"/>
      <c r="G2" s="47" t="s">
        <v>238</v>
      </c>
      <c r="H2" s="47"/>
      <c r="I2" s="166"/>
      <c r="J2" s="47"/>
      <c r="K2" s="47"/>
      <c r="L2" s="48"/>
    </row>
    <row r="3" spans="2:25" ht="15.6" customHeight="1">
      <c r="D3" s="47"/>
      <c r="E3" s="47"/>
      <c r="F3" s="47"/>
      <c r="G3" s="47" t="s">
        <v>18</v>
      </c>
      <c r="H3" s="47"/>
      <c r="I3" s="166"/>
      <c r="J3" s="47"/>
      <c r="K3" s="47"/>
      <c r="L3" s="48"/>
    </row>
    <row r="4" spans="2:25" ht="23.25">
      <c r="C4" s="284" t="s">
        <v>19</v>
      </c>
      <c r="D4" s="284"/>
      <c r="E4" s="284"/>
      <c r="F4" s="284"/>
      <c r="G4" s="284"/>
      <c r="H4" s="284"/>
      <c r="I4" s="284"/>
      <c r="J4" s="284"/>
      <c r="K4" s="284"/>
      <c r="L4" s="284"/>
    </row>
    <row r="5" spans="2:25" ht="96" customHeight="1">
      <c r="C5" s="284" t="str">
        <f>критерии!$H$2</f>
        <v>Предквалификационный отбор производителей систем промышленного электрообогрева на основе саморегулирующегося греющего кабеля, включая подготовку базового расчета, рабочей документации, поставку силовой и греющей частей, АСУ, оказание услуг шеф-монтажа и проведение пуско-наладочных работ на площадке заказчика</v>
      </c>
      <c r="D5" s="285"/>
      <c r="E5" s="285"/>
      <c r="F5" s="285"/>
      <c r="G5" s="285"/>
      <c r="H5" s="285"/>
      <c r="I5" s="167"/>
      <c r="J5" s="49"/>
      <c r="K5" s="244" t="s">
        <v>147</v>
      </c>
      <c r="L5" s="50"/>
      <c r="M5" s="51"/>
    </row>
    <row r="6" spans="2:25" ht="27" customHeight="1" thickBot="1">
      <c r="C6" s="52" t="str">
        <f>критерии!$M$2</f>
        <v>ПКО-4-23</v>
      </c>
      <c r="D6" s="49"/>
      <c r="E6" s="53" t="str">
        <f>критерии!$A$2</f>
        <v>ТМЦ</v>
      </c>
      <c r="F6" s="53"/>
      <c r="G6" s="49"/>
      <c r="H6" s="54"/>
      <c r="I6" s="168"/>
      <c r="J6" s="54"/>
      <c r="K6" s="245"/>
      <c r="L6" s="51"/>
      <c r="M6" s="51"/>
    </row>
    <row r="7" spans="2:25" ht="27" customHeight="1">
      <c r="C7" s="297" t="s">
        <v>159</v>
      </c>
      <c r="D7" s="298"/>
      <c r="E7" s="299"/>
      <c r="F7" s="300"/>
      <c r="G7" s="301"/>
      <c r="H7" s="302"/>
      <c r="I7" s="169"/>
      <c r="J7" s="55"/>
      <c r="K7" s="55"/>
      <c r="L7" s="51"/>
      <c r="M7" s="51"/>
    </row>
    <row r="8" spans="2:25" ht="27" customHeight="1">
      <c r="C8" s="253" t="s">
        <v>160</v>
      </c>
      <c r="D8" s="254"/>
      <c r="E8" s="255"/>
      <c r="F8" s="256" t="s">
        <v>184</v>
      </c>
      <c r="G8" s="257"/>
      <c r="H8" s="258"/>
      <c r="I8" s="169"/>
      <c r="J8" s="55"/>
      <c r="K8" s="55"/>
      <c r="L8" s="56"/>
      <c r="M8" s="51"/>
      <c r="O8" s="217" t="str">
        <f>IF(F8=Данные!B4,"по производственным критериям необходимо предоставить соответствующие данные производителя - например согласие на проведение тех.аудита, информацию по контролю качества, по производственным площадям, по сварке и т.д. по всем данным о производстве","")</f>
        <v/>
      </c>
      <c r="P8" s="217"/>
      <c r="Q8" s="217"/>
      <c r="R8" s="217"/>
      <c r="S8" s="217"/>
      <c r="T8" s="217"/>
      <c r="U8" s="217"/>
      <c r="V8" s="217"/>
      <c r="W8" s="217"/>
      <c r="X8" s="217"/>
      <c r="Y8" s="217"/>
    </row>
    <row r="9" spans="2:25" ht="27" customHeight="1">
      <c r="C9" s="253" t="str">
        <f>IF(AND(E6=Данные!C8,NOT(F8=Данные!B3)),"Наименование Изготовителя", "-")</f>
        <v>-</v>
      </c>
      <c r="D9" s="254"/>
      <c r="E9" s="255"/>
      <c r="F9" s="256"/>
      <c r="G9" s="257"/>
      <c r="H9" s="258"/>
      <c r="I9" s="169"/>
      <c r="J9" s="55"/>
      <c r="K9" s="55"/>
      <c r="L9" s="56"/>
      <c r="M9" s="51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</row>
    <row r="10" spans="2:25" ht="27" customHeight="1">
      <c r="C10" s="253" t="str">
        <f>IF(AND(E6=Данные!C8,NOT(F8=Данные!B3)),"Контакты Изготовителя (телефон, email, сайт)", "-")</f>
        <v>-</v>
      </c>
      <c r="D10" s="254"/>
      <c r="E10" s="255"/>
      <c r="F10" s="256"/>
      <c r="G10" s="257"/>
      <c r="H10" s="258"/>
      <c r="I10" s="169"/>
      <c r="J10" s="55"/>
      <c r="K10" s="55"/>
      <c r="L10" s="56"/>
      <c r="M10" s="51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</row>
    <row r="11" spans="2:25" ht="27" customHeight="1">
      <c r="C11" s="253" t="s">
        <v>149</v>
      </c>
      <c r="D11" s="254"/>
      <c r="E11" s="255"/>
      <c r="F11" s="256"/>
      <c r="G11" s="257"/>
      <c r="H11" s="258"/>
      <c r="I11" s="169"/>
      <c r="J11" s="55"/>
      <c r="K11" s="55"/>
      <c r="L11" s="56"/>
      <c r="M11" s="51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</row>
    <row r="12" spans="2:25" ht="27" customHeight="1" thickBot="1">
      <c r="C12" s="275" t="s">
        <v>150</v>
      </c>
      <c r="D12" s="276"/>
      <c r="E12" s="277"/>
      <c r="F12" s="232"/>
      <c r="G12" s="233"/>
      <c r="H12" s="234"/>
      <c r="I12" s="170"/>
      <c r="J12" s="57"/>
      <c r="K12" s="57"/>
      <c r="L12" s="56"/>
      <c r="M12" s="51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</row>
    <row r="13" spans="2:25" ht="23.25">
      <c r="C13" s="58"/>
      <c r="D13" s="49"/>
      <c r="E13" s="53"/>
      <c r="F13" s="53"/>
      <c r="G13" s="49"/>
      <c r="H13" s="54"/>
      <c r="I13" s="168"/>
      <c r="J13" s="54"/>
      <c r="K13" s="54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</row>
    <row r="14" spans="2:25" ht="13.5" thickBot="1"/>
    <row r="15" spans="2:25" ht="21.6" customHeight="1" thickBot="1">
      <c r="B15" s="59"/>
      <c r="C15" s="60"/>
      <c r="D15" s="60"/>
      <c r="E15" s="60"/>
      <c r="F15" s="60"/>
      <c r="G15" s="60" t="s">
        <v>193</v>
      </c>
      <c r="H15" s="60"/>
      <c r="I15" s="171"/>
      <c r="J15" s="60"/>
      <c r="K15" s="60"/>
      <c r="L15" s="60"/>
      <c r="M15" s="61"/>
    </row>
    <row r="16" spans="2:25" ht="75.599999999999994" customHeight="1" thickBot="1">
      <c r="B16" s="246" t="s">
        <v>228</v>
      </c>
      <c r="C16" s="247"/>
      <c r="D16" s="248"/>
      <c r="E16" s="248"/>
      <c r="F16" s="248"/>
      <c r="G16" s="248"/>
      <c r="H16" s="248"/>
      <c r="I16" s="248"/>
      <c r="J16" s="249"/>
      <c r="K16" s="62" t="s">
        <v>83</v>
      </c>
      <c r="L16" s="251" t="s">
        <v>226</v>
      </c>
      <c r="M16" s="290"/>
    </row>
    <row r="17" spans="2:14" ht="50.1" customHeight="1" thickBot="1">
      <c r="B17" s="193" t="s">
        <v>227</v>
      </c>
      <c r="C17" s="283" t="str">
        <f>IF(ISBLANK(критерии!G5),"",критерии!G5)</f>
        <v>Системы промышленного электрообогрева на основе греющего кабеля</v>
      </c>
      <c r="D17" s="283"/>
      <c r="E17" s="283"/>
      <c r="F17" s="283"/>
      <c r="G17" s="283"/>
      <c r="H17" s="283"/>
      <c r="I17" s="283"/>
      <c r="J17" s="194"/>
      <c r="K17" s="195"/>
      <c r="L17" s="235"/>
      <c r="M17" s="236"/>
    </row>
    <row r="18" spans="2:14" ht="13.9" customHeight="1" thickBot="1">
      <c r="B18" s="68"/>
      <c r="C18" s="68"/>
      <c r="D18" s="44"/>
      <c r="E18" s="44"/>
      <c r="F18" s="44"/>
      <c r="G18" s="69"/>
      <c r="H18" s="70"/>
      <c r="I18" s="172"/>
      <c r="J18" s="70"/>
      <c r="K18" s="70"/>
      <c r="L18" s="71"/>
      <c r="M18" s="72"/>
    </row>
    <row r="19" spans="2:14" ht="75.599999999999994" customHeight="1" thickBot="1">
      <c r="B19" s="246" t="s">
        <v>136</v>
      </c>
      <c r="C19" s="286"/>
      <c r="D19" s="287" t="s">
        <v>225</v>
      </c>
      <c r="E19" s="288"/>
      <c r="F19" s="289"/>
      <c r="G19" s="73" t="s">
        <v>240</v>
      </c>
      <c r="H19" s="73" t="s">
        <v>14</v>
      </c>
      <c r="I19" s="250" t="s">
        <v>153</v>
      </c>
      <c r="J19" s="251"/>
      <c r="K19" s="252"/>
      <c r="L19" s="74" t="s">
        <v>83</v>
      </c>
      <c r="M19" s="271" t="s">
        <v>155</v>
      </c>
      <c r="N19" s="272"/>
    </row>
    <row r="20" spans="2:14" ht="21.6" customHeight="1" thickBot="1">
      <c r="B20" s="59"/>
      <c r="C20" s="60"/>
      <c r="D20" s="60"/>
      <c r="E20" s="60"/>
      <c r="F20" s="60"/>
      <c r="G20" s="60" t="s">
        <v>53</v>
      </c>
      <c r="H20" s="60"/>
      <c r="I20" s="171"/>
      <c r="J20" s="145">
        <v>0</v>
      </c>
      <c r="K20" s="60"/>
      <c r="L20" s="105"/>
      <c r="M20" s="273"/>
      <c r="N20" s="274"/>
    </row>
    <row r="21" spans="2:14" ht="50.1" hidden="1" customHeight="1">
      <c r="B21" s="218">
        <f>критерии!$G$7</f>
        <v>1</v>
      </c>
      <c r="C21" s="221" t="str">
        <f>критерии!$H$7</f>
        <v>Наличие разрешений / лицензии на вид деятельности</v>
      </c>
      <c r="D21" s="78" t="str">
        <f>критерии!$G$8</f>
        <v>1.1</v>
      </c>
      <c r="E21" s="281" t="str">
        <f>IF(AND(критерии!$B$8=Данные!$B$7,OR(критерии!$A$8=Данные!$C$9,критерии!$A$8=$E$6)),критерии!$H$8,"-")</f>
        <v>Выписка о членстве СРО на право выполнения подготовки проектной и рабочей документации, разработку технических решений</v>
      </c>
      <c r="F21" s="282"/>
      <c r="G21" s="79" t="str">
        <f>критерии!$I$8&amp;CHAR(10)&amp;IF(критерии!$D$8=Данные!$A$20,Данные!$B$20,"")</f>
        <v>Действующие разрешительные документы, включая выписку из реестра членов СРО о допуске к работам с указанием уровня ответственности, приложения и иные разрешительные документы
*в случае наличия опыта работы с ГК ИНК предоставление в составе заявки не требуется. Указанные документы могут быть запрошены при необходимости.</v>
      </c>
      <c r="H21" s="80" t="str">
        <f>критерии!$K$8</f>
        <v xml:space="preserve"> </v>
      </c>
      <c r="I21" s="173">
        <v>0</v>
      </c>
      <c r="J21" s="104" t="str">
        <f>D21</f>
        <v>1.1</v>
      </c>
      <c r="K21" s="141" t="s">
        <v>69</v>
      </c>
      <c r="L21" s="81" t="str">
        <f>F8</f>
        <v xml:space="preserve">Изготовитель </v>
      </c>
      <c r="M21" s="146" t="str">
        <f>IF(L21=Данные!$B$16,"-",VLOOKUP(L21,критерии!$K$9:$M$11,2))</f>
        <v>Да</v>
      </c>
      <c r="N21" s="147"/>
    </row>
    <row r="22" spans="2:14" ht="50.1" customHeight="1">
      <c r="B22" s="219"/>
      <c r="C22" s="222"/>
      <c r="D22" s="78" t="str">
        <f>критерии!$G$8</f>
        <v>1.1</v>
      </c>
      <c r="E22" s="281" t="str">
        <f>IF(AND(критерии!$B$8=Данные!$B$7,OR(критерии!$A$8=Данные!$C$9,критерии!$A$8=$E$6)),критерии!$H$8,"-")</f>
        <v>Выписка о членстве СРО на право выполнения подготовки проектной и рабочей документации, разработку технических решений</v>
      </c>
      <c r="F22" s="282"/>
      <c r="G22" s="79" t="str">
        <f>критерии!$I$8&amp;CHAR(10)&amp;IF(критерии!$D$8=Данные!$A$20,Данные!$B$20,"")</f>
        <v>Действующие разрешительные документы, включая выписку из реестра членов СРО о допуске к работам с указанием уровня ответственности, приложения и иные разрешительные документы
*в случае наличия опыта работы с ГК ИНК предоставление в составе заявки не требуется. Указанные документы могут быть запрошены при необходимости.</v>
      </c>
      <c r="H22" s="80" t="str">
        <f>критерии!$K$8</f>
        <v xml:space="preserve"> </v>
      </c>
      <c r="I22" s="173" t="b">
        <v>0</v>
      </c>
      <c r="J22" s="104" t="str">
        <f>D22</f>
        <v>1.1</v>
      </c>
      <c r="K22" s="141" t="str">
        <f>IF(I22,CONCATENATE(Данные!$A$18,J22),"")</f>
        <v/>
      </c>
      <c r="L22" s="81"/>
      <c r="M22" s="146" t="e">
        <f>IF(L22=Данные!$B$16,"-",VLOOKUP(L22,критерии!$K$9:$M$11,3,0))</f>
        <v>#N/A</v>
      </c>
      <c r="N22" s="147"/>
    </row>
    <row r="23" spans="2:14" ht="50.1" customHeight="1">
      <c r="B23" s="219"/>
      <c r="C23" s="222"/>
      <c r="D23" s="78" t="str">
        <f>критерии!$G$12</f>
        <v>1.2</v>
      </c>
      <c r="E23" s="281" t="str">
        <f>IF(AND(критерии!$B$12=Данные!$B$7,OR(критерии!$A$12=Данные!$C$9,критерии!$A$12=$E$6)),критерии!$H$12,"-")</f>
        <v>Вид экономической деятельности включает все или один из следующих кодов ОКВЭД: 
27.12, 27.33, 27.90, 43.21</v>
      </c>
      <c r="F23" s="282"/>
      <c r="G23" s="79" t="str">
        <f>критерии!$I$12&amp;CHAR(10)&amp;IF(критерии!$D$12=Данные!$A$20,Данные!$B$20,"")</f>
        <v xml:space="preserve">Выписка из ЕГРЮЛ, сроком давности не более 30 дней до дня предоставления документов
</v>
      </c>
      <c r="H23" s="80" t="str">
        <f>критерии!$K$12</f>
        <v xml:space="preserve"> </v>
      </c>
      <c r="I23" s="173" t="b">
        <v>0</v>
      </c>
      <c r="J23" s="104" t="str">
        <f>D23</f>
        <v>1.2</v>
      </c>
      <c r="K23" s="141" t="str">
        <f>IF(I23,CONCATENATE(Данные!$A$18,J23),"")</f>
        <v/>
      </c>
      <c r="L23" s="81"/>
      <c r="M23" s="146" t="e">
        <f>IF(L23=Данные!$B$16,"-",VLOOKUP(L23,критерии!$K$13:$M$14,3,0))</f>
        <v>#N/A</v>
      </c>
      <c r="N23" s="147"/>
    </row>
    <row r="24" spans="2:14" ht="69.95" customHeight="1">
      <c r="B24" s="219"/>
      <c r="C24" s="222"/>
      <c r="D24" s="78" t="str">
        <f>критерии!$G$18</f>
        <v>1.3</v>
      </c>
      <c r="E24" s="226" t="str">
        <f>IF(AND(критерии!$B$18=Данные!$B$7,OR(критерии!$A$18=Данные!$C$9,критерии!$A$18=$E$6)),IF(L21="",CONCATENATE(критерии!$H$18,CHAR(10),критерии!$G$19,критерии!$H$19,CHAR(10),критерии!$G$20,критерии!$H$20),VLOOKUP(L21,критерии!$G$19:$H$20,2)),"-")</f>
        <v>Наличие сертификатов на заявленную продукцию и/или ТУ</v>
      </c>
      <c r="F24" s="227"/>
      <c r="G24" s="79" t="str">
        <f>IF(L21="",CONCATENATE(критерии!$H$18,CHAR(10),критерии!$G$19,критерии!$I$19,CHAR(10),критерии!$G$20,критерии!$I$20),VLOOKUP(L21,критерии!$G$19:$I$20,3))&amp;CHAR(10)&amp;IF(критерии!$D$18=Данные!$A$20,Данные!$B$20,"")</f>
        <v xml:space="preserve">Копии сертификатов на заявленную продукцию, ТУ.pdf
</v>
      </c>
      <c r="H24" s="80" t="str">
        <f>критерии!$K$18</f>
        <v xml:space="preserve"> </v>
      </c>
      <c r="I24" s="173" t="b">
        <v>0</v>
      </c>
      <c r="J24" s="104" t="str">
        <f t="shared" ref="J24:J36" si="0">D24</f>
        <v>1.3</v>
      </c>
      <c r="K24" s="141" t="str">
        <f>IF(I24,CONCATENATE(Данные!$A$18,J24),"")</f>
        <v/>
      </c>
      <c r="L24" s="81"/>
      <c r="M24" s="146" t="e">
        <f>IF(L24=Данные!$B$16,"-",VLOOKUP(L24,критерии!$K$19:$M$20,3,0))</f>
        <v>#N/A</v>
      </c>
      <c r="N24" s="147"/>
    </row>
    <row r="25" spans="2:14" ht="50.1" customHeight="1">
      <c r="B25" s="219"/>
      <c r="C25" s="222"/>
      <c r="D25" s="78" t="str">
        <f>критерии!$G$21</f>
        <v>1.4</v>
      </c>
      <c r="E25" s="226" t="str">
        <f>IF(AND(критерии!$B$21=Данные!$B$7,OR(критерии!$A$21=Данные!$C$9,критерии!$A$21=$E$6)),критерии!$H$21,"-")</f>
        <v>Наличие сертификата соответствия ТР ТС 004 на выпускаемую продукцию и комплектующие</v>
      </c>
      <c r="F25" s="227"/>
      <c r="G25" s="79" t="str">
        <f>критерии!$I$21&amp;CHAR(10)&amp;IF(критерии!$D$21=Данные!$A$20,Данные!$B$20,"")</f>
        <v xml:space="preserve">Сертификат соответствия ТР ТС, заверенный печатью организации и подписью руководителя.pdf
</v>
      </c>
      <c r="H25" s="80" t="str">
        <f>критерии!$K$21</f>
        <v xml:space="preserve"> </v>
      </c>
      <c r="I25" s="173" t="b">
        <v>0</v>
      </c>
      <c r="J25" s="104" t="str">
        <f t="shared" si="0"/>
        <v>1.4</v>
      </c>
      <c r="K25" s="141" t="str">
        <f>IF(I25,CONCATENATE(Данные!$A$18,J25),"")</f>
        <v/>
      </c>
      <c r="L25" s="81"/>
      <c r="M25" s="146" t="e">
        <f>IF(L25=Данные!$B$16,"-",VLOOKUP(L25,критерии!$K$22:$M$23,3,0))</f>
        <v>#N/A</v>
      </c>
      <c r="N25" s="147"/>
    </row>
    <row r="26" spans="2:14" ht="50.1" customHeight="1">
      <c r="B26" s="219"/>
      <c r="C26" s="222"/>
      <c r="D26" s="78" t="str">
        <f>критерии!$G$24</f>
        <v>1.5</v>
      </c>
      <c r="E26" s="226" t="str">
        <f>IF(AND(критерии!$B$24=Данные!$B$7,OR(критерии!$A$24=Данные!$C$9,критерии!$A$24=$E$6)),критерии!$H$24,"-")</f>
        <v>Наличие сертификата соответствия ТР ТС 012 на выпускаемую продукцию и комплектующие</v>
      </c>
      <c r="F26" s="227"/>
      <c r="G26" s="79" t="str">
        <f>критерии!$I$24&amp;CHAR(10)&amp;IF(критерии!$D$24=Данные!$A$20,Данные!$B$20,"")</f>
        <v xml:space="preserve">Сертификат соответствия ТР ТС, заверенный печатью организации и подписью руководителя.pdf
</v>
      </c>
      <c r="H26" s="80" t="str">
        <f>критерии!$K$24</f>
        <v xml:space="preserve"> </v>
      </c>
      <c r="I26" s="173" t="b">
        <v>0</v>
      </c>
      <c r="J26" s="104" t="str">
        <f t="shared" ref="J26" si="1">D26</f>
        <v>1.5</v>
      </c>
      <c r="K26" s="141" t="str">
        <f>IF(I26,CONCATENATE(Данные!$A$18,J26),"")</f>
        <v/>
      </c>
      <c r="L26" s="81"/>
      <c r="M26" s="146" t="e">
        <f>IF(L26=Данные!$B$16,"-",VLOOKUP(L26,критерии!$K$22:$M$23,3,0))</f>
        <v>#N/A</v>
      </c>
      <c r="N26" s="147"/>
    </row>
    <row r="27" spans="2:14" ht="75" customHeight="1">
      <c r="B27" s="219"/>
      <c r="C27" s="222"/>
      <c r="D27" s="78" t="str">
        <f>критерии!$G$27</f>
        <v>1.6</v>
      </c>
      <c r="E27" s="226" t="str">
        <f>IF(AND(критерии!$B$27=Данные!$B$7,OR(критерии!$A$27=Данные!$C$9,критерии!$A$27=$E$6)),критерии!$H$27,"-")</f>
        <v>Наличие протоколов квалификационных 
испытаний на изготавливаемую продукцию</v>
      </c>
      <c r="F27" s="227"/>
      <c r="G27" s="79" t="str">
        <f>критерии!$I$27&amp;CHAR(10)&amp;IF(критерии!$D$27=Данные!$A$20,Данные!$B$20,"")</f>
        <v xml:space="preserve">Протоколы сертификационных/квалификационных испытаний к сертификату ТР ТС 012/2011;
Протоколы сертификационных/квалификационных испытаний к сертификату ТР ТС 004/2011;
</v>
      </c>
      <c r="H27" s="80" t="str">
        <f>критерии!$K$27</f>
        <v xml:space="preserve"> </v>
      </c>
      <c r="I27" s="173" t="b">
        <v>0</v>
      </c>
      <c r="J27" s="104" t="str">
        <f t="shared" si="0"/>
        <v>1.6</v>
      </c>
      <c r="K27" s="141" t="str">
        <f>IF(I27,CONCATENATE(Данные!$A$18,J27),"")</f>
        <v/>
      </c>
      <c r="L27" s="81"/>
      <c r="M27" s="146" t="e">
        <f>IF(L27=Данные!$B$16,"-",VLOOKUP(L27,критерии!$K$28:$M$29,3,0))</f>
        <v>#N/A</v>
      </c>
      <c r="N27" s="147"/>
    </row>
    <row r="28" spans="2:14" ht="50.1" customHeight="1" thickBot="1">
      <c r="B28" s="220"/>
      <c r="C28" s="223"/>
      <c r="D28" s="82" t="str">
        <f>критерии!$G$30</f>
        <v>1.7</v>
      </c>
      <c r="E28" s="224" t="str">
        <f>IF(AND(критерии!$B$30=Данные!$B$7,OR(критерии!$A$30=Данные!$C$9,критерии!$A$30=$E$6)),критерии!$H$30,"-")</f>
        <v>Наличие паспорта в соответствии с ГОСТ 2.601-2019</v>
      </c>
      <c r="F28" s="225"/>
      <c r="G28" s="83" t="str">
        <f>критерии!$I$30&amp;CHAR(10)&amp;IF(критерии!$D$30=Данные!$A$20,Данные!$B$20,"")</f>
        <v xml:space="preserve">Паспорт в соответствии с ГОСТ 2.601-2019.pdf
</v>
      </c>
      <c r="H28" s="84" t="str">
        <f>критерии!$K$30</f>
        <v xml:space="preserve"> </v>
      </c>
      <c r="I28" s="173" t="b">
        <v>0</v>
      </c>
      <c r="J28" s="104" t="str">
        <f t="shared" si="0"/>
        <v>1.7</v>
      </c>
      <c r="K28" s="141" t="str">
        <f>IF(I28,CONCATENATE(Данные!$A$18,J28),"")</f>
        <v/>
      </c>
      <c r="L28" s="81"/>
      <c r="M28" s="146" t="e">
        <f>IF(L28=Данные!$B$16,"-",VLOOKUP(L28,критерии!$K$31:$M$32,3,0))</f>
        <v>#N/A</v>
      </c>
      <c r="N28" s="147"/>
    </row>
    <row r="29" spans="2:14" ht="50.1" customHeight="1">
      <c r="B29" s="266">
        <f>критерии!$G$33</f>
        <v>2</v>
      </c>
      <c r="C29" s="221" t="str">
        <f>критерии!$H$33</f>
        <v>Общие и репутационные сведения, опыт выполнения аналогичных поставок, работ, услуг</v>
      </c>
      <c r="D29" s="75" t="str">
        <f>критерии!$G$34</f>
        <v>2.1</v>
      </c>
      <c r="E29" s="264" t="str">
        <f>IF(AND(критерии!$B$34=Данные!$B$7,OR(критерии!$A$34=Данные!$C$9,критерии!$A$34=$E$6)),критерии!$H$34,"-")</f>
        <v>Возраст компании</v>
      </c>
      <c r="F29" s="265"/>
      <c r="G29" s="76" t="str">
        <f>критерии!$I$34&amp;CHAR(10)&amp;IF(критерии!$D$34=Данные!$A$20,Данные!$B$20,"")</f>
        <v xml:space="preserve">Выписка из ЕГРЮЛ, сроком давности не более 30 дней до дня предоставления документов
</v>
      </c>
      <c r="H29" s="77" t="str">
        <f>критерии!$K$34</f>
        <v xml:space="preserve"> </v>
      </c>
      <c r="I29" s="173" t="b">
        <v>0</v>
      </c>
      <c r="J29" s="104" t="str">
        <f t="shared" si="0"/>
        <v>2.1</v>
      </c>
      <c r="K29" s="141" t="str">
        <f>IF(I23,CONCATENATE(Данные!$A$18,J23),"")</f>
        <v/>
      </c>
      <c r="L29" s="81"/>
      <c r="M29" s="146" t="e">
        <f>IF(L29=Данные!$B$16,"-",IF(L21=Данные!$B$4,VLOOKUP(L29,критерии!$K$38:$M$40,3,0),VLOOKUP(L29,критерии!$K$35:$M$37,3,0)))</f>
        <v>#N/A</v>
      </c>
      <c r="N29" s="147"/>
    </row>
    <row r="30" spans="2:14" ht="69.95" customHeight="1">
      <c r="B30" s="278"/>
      <c r="C30" s="222"/>
      <c r="D30" s="78" t="str">
        <f>критерии!$G$41</f>
        <v>2.2</v>
      </c>
      <c r="E30" s="226" t="str">
        <f>IF(AND(критерии!$B$41=Данные!$B$7,OR(критерии!$A$41=Данные!$C$9,критерии!$A$41=$E$6)),критерии!$H$41,"-")</f>
        <v>Опыт работы Изготовителя ТМЦ по предмету предквалификации</v>
      </c>
      <c r="F30" s="227"/>
      <c r="G30" s="79" t="str">
        <f>критерии!$I$41&amp;CHAR(10)&amp;IF(критерии!$D$41=Данные!$A$20,Данные!$B$20,"")</f>
        <v xml:space="preserve">Форма, заверенная печатью организации и подписью руководителя (если компания не является производителем заявляемой продукции, документ запрашивается у производителя для прикрепления к заявке).pdf
</v>
      </c>
      <c r="H30" s="80" t="str">
        <f>критерии!$K$41</f>
        <v>Форма № 7</v>
      </c>
      <c r="I30" s="173" t="b">
        <v>0</v>
      </c>
      <c r="J30" s="104" t="str">
        <f t="shared" si="0"/>
        <v>2.2</v>
      </c>
      <c r="K30" s="141" t="str">
        <f>IF(I30,CONCATENATE(Данные!$A$18,J30),"")</f>
        <v/>
      </c>
      <c r="L30" s="81"/>
      <c r="M30" s="146" t="e">
        <f>IF(L30=Данные!$B$16,"-",VLOOKUP(L30,критерии!$K$42:$M$43,3,0))</f>
        <v>#N/A</v>
      </c>
      <c r="N30" s="147"/>
    </row>
    <row r="31" spans="2:14" ht="50.1" customHeight="1">
      <c r="B31" s="278"/>
      <c r="C31" s="222"/>
      <c r="D31" s="78" t="str">
        <f>критерии!$G$44</f>
        <v>2.3</v>
      </c>
      <c r="E31" s="226" t="str">
        <f>IF(AND(критерии!$B$44=Данные!$B$7,OR(критерии!$A$44=Данные!$C$9,критерии!$A$44=$E$6)),IF(L21="",CONCATENATE(критерии!$H$44,CHAR(10),критерии!$G$45,критерии!$H$45),IF(L21=критерии!$G$45,критерии!$H$45,"-")),"-")</f>
        <v>-</v>
      </c>
      <c r="F31" s="227"/>
      <c r="G31" s="79" t="str">
        <f>критерии!$I$44&amp;CHAR(10)&amp;IF(критерии!$D$44=Данные!$A$20,Данные!$B$20,"")</f>
        <v xml:space="preserve">Форма, заверенная печатью организации и подписью руководителя.pdf
</v>
      </c>
      <c r="H31" s="80" t="str">
        <f>критерии!$K$44</f>
        <v>Форма № 7</v>
      </c>
      <c r="I31" s="173" t="b">
        <v>0</v>
      </c>
      <c r="J31" s="104" t="str">
        <f t="shared" si="0"/>
        <v>2.3</v>
      </c>
      <c r="K31" s="141" t="str">
        <f>IF(I31,CONCATENATE(Данные!$A$18,J31),"")</f>
        <v/>
      </c>
      <c r="L31" s="81" t="str">
        <f>IF($E$31="-",Данные!$B$16,IF(L21=Данные!$B$4,"",Данные!$B$16))</f>
        <v>Не применимо</v>
      </c>
      <c r="M31" s="146" t="str">
        <f>IF(L31=Данные!$B$16,"-",VLOOKUP(L31,критерии!$K$45:$M$46,3,0))</f>
        <v>-</v>
      </c>
      <c r="N31" s="147"/>
    </row>
    <row r="32" spans="2:14" ht="50.1" customHeight="1" thickBot="1">
      <c r="B32" s="279"/>
      <c r="C32" s="280"/>
      <c r="D32" s="78" t="str">
        <f>критерии!$G$50</f>
        <v>2.4</v>
      </c>
      <c r="E32" s="224" t="str">
        <f>IF(AND(критерии!$B$50=Данные!$B$7,OR(критерии!$A$50=Данные!$C$9,критерии!$A$50=$E$6)),критерии!$H$50,"-")</f>
        <v>Количество не урегулированных претензий по качеству продукции/работ/услуг, в судебном порядке</v>
      </c>
      <c r="F32" s="225"/>
      <c r="G32" s="79" t="str">
        <f>критерии!$I$50&amp;CHAR(10)&amp;IF(критерии!$D$50=Данные!$A$20,Данные!$B$20,"")</f>
        <v xml:space="preserve">Форма, заверенная печатью организации и подписью руководителя.pdf
</v>
      </c>
      <c r="H32" s="65" t="str">
        <f>критерии!$K$50</f>
        <v>Форма № 14</v>
      </c>
      <c r="I32" s="173" t="b">
        <v>0</v>
      </c>
      <c r="J32" s="104" t="str">
        <f t="shared" si="0"/>
        <v>2.4</v>
      </c>
      <c r="K32" s="141" t="str">
        <f>IF(I32,CONCATENATE(Данные!$A$18,J32),"")</f>
        <v/>
      </c>
      <c r="L32" s="81"/>
      <c r="M32" s="146" t="e">
        <f>IF(L32=Данные!$B$16,"-",VLOOKUP(L32,критерии!$K$51:$M$52,3,0))</f>
        <v>#N/A</v>
      </c>
      <c r="N32" s="147"/>
    </row>
    <row r="33" spans="2:14" ht="120" customHeight="1">
      <c r="B33" s="291">
        <f>критерии!$G$53</f>
        <v>3</v>
      </c>
      <c r="C33" s="294" t="str">
        <f>критерии!$H$53</f>
        <v>Гарантии и обязательства</v>
      </c>
      <c r="D33" s="75" t="str">
        <f>критерии!$G$54</f>
        <v>3.1</v>
      </c>
      <c r="E33" s="264" t="str">
        <f>IF(AND(критерии!$B$54=Данные!$B$7,OR(критерии!$A$54=Данные!$C$9,критерии!$A$54=$E$6)),критерии!$H$54,"-")</f>
        <v>Готовность к совместному с Заказчиком проведению технических аудитов предприятия, опытно-промышленных испытаний, готовность принять инспекционный контроль за проведением работ в течении месяца с момента получения уведомления о проведении технического аудита</v>
      </c>
      <c r="F33" s="265"/>
      <c r="G33" s="76" t="str">
        <f>критерии!$I$54&amp;CHAR(10)&amp;IF(критерии!$D$54=Данные!$A$20,Данные!$B$20,"")</f>
        <v xml:space="preserve">Письмо на фирменном бланке организации за подписью руководителя о согласии / несогласии на проведение совместно с заказчиком технических аудитов предприятия, опытно-промышленных испытаний, а также о готовности / неготовности принять инспекционный контроль в течении месяца с момента получения уведомления о проведении технического аудита.pdf
</v>
      </c>
      <c r="H33" s="77" t="str">
        <f>критерии!$K$54</f>
        <v xml:space="preserve"> </v>
      </c>
      <c r="I33" s="173" t="b">
        <v>0</v>
      </c>
      <c r="J33" s="104" t="str">
        <f t="shared" si="0"/>
        <v>3.1</v>
      </c>
      <c r="K33" s="141" t="str">
        <f>IF(I33,CONCATENATE(Данные!$A$18,J33),"")</f>
        <v/>
      </c>
      <c r="L33" s="81"/>
      <c r="M33" s="146" t="e">
        <f>IF(L33=Данные!$B$16,"-",VLOOKUP(L33,критерии!$K$55:$M$56,3,0))</f>
        <v>#N/A</v>
      </c>
      <c r="N33" s="147"/>
    </row>
    <row r="34" spans="2:14" ht="50.1" customHeight="1">
      <c r="B34" s="292"/>
      <c r="C34" s="295"/>
      <c r="D34" s="85" t="str">
        <f>критерии!$G$57</f>
        <v>3.2</v>
      </c>
      <c r="E34" s="261" t="str">
        <f>IF(AND(критерии!$B$57=Данные!$B$7,OR(критерии!$A$57=Данные!$C$9,критерии!$A$57=$E$6)),критерии!$H$57,"-")</f>
        <v>Заявление о добросовестности контрагента</v>
      </c>
      <c r="F34" s="262"/>
      <c r="G34" s="79" t="str">
        <f>критерии!$I$57&amp;CHAR(10)&amp;IF(критерии!$D$57=Данные!$A$20,Данные!$B$20,"")</f>
        <v xml:space="preserve">Форма, заверенная печатью организации и подписью руководителя.pdf
</v>
      </c>
      <c r="H34" s="80" t="str">
        <f>критерии!$K$57</f>
        <v>Форма "Заявление о добросовестности"</v>
      </c>
      <c r="I34" s="173" t="b">
        <v>0</v>
      </c>
      <c r="J34" s="104" t="str">
        <f t="shared" si="0"/>
        <v>3.2</v>
      </c>
      <c r="K34" s="141" t="str">
        <f>IF(I34,CONCATENATE(Данные!$A$18,J34),"")</f>
        <v/>
      </c>
      <c r="L34" s="81"/>
      <c r="M34" s="146" t="e">
        <f>IF(L34=Данные!$B$16,"-",VLOOKUP(L34,критерии!$K$58:$M$59,3,0))</f>
        <v>#N/A</v>
      </c>
      <c r="N34" s="147"/>
    </row>
    <row r="35" spans="2:14" ht="50.1" customHeight="1">
      <c r="B35" s="292"/>
      <c r="C35" s="295"/>
      <c r="D35" s="85" t="str">
        <f>критерии!$G$60</f>
        <v>3.3</v>
      </c>
      <c r="E35" s="261" t="str">
        <f>IF(AND(критерии!$B$60=Данные!$B$7,OR(критерии!$A$60=Данные!$C$9,критерии!$A$60=$E$6)),критерии!$H$60,"-")</f>
        <v xml:space="preserve">Доверенность на директора компании, предоставляющая право выступать от имени организации </v>
      </c>
      <c r="F35" s="262"/>
      <c r="G35" s="79" t="str">
        <f>критерии!$I$60&amp;CHAR(10)&amp;IF(критерии!$D$60=Данные!$A$20,Данные!$B$20,"")</f>
        <v xml:space="preserve">Копия Доверенности, заверенная печатью организации и подписью руководителя.pdf  / Документ, на основании которого действует лицо, направляющее документы.pdf
</v>
      </c>
      <c r="H35" s="80" t="str">
        <f>критерии!$K$60</f>
        <v xml:space="preserve"> </v>
      </c>
      <c r="I35" s="173" t="b">
        <v>0</v>
      </c>
      <c r="J35" s="104" t="str">
        <f t="shared" ref="J35" si="2">D35</f>
        <v>3.3</v>
      </c>
      <c r="K35" s="141" t="str">
        <f>IF(I35,CONCATENATE(Данные!$A$18,J35),"")</f>
        <v/>
      </c>
      <c r="L35" s="81"/>
      <c r="M35" s="146" t="e">
        <f>IF(L35=Данные!$B$16,"-",VLOOKUP(L35,критерии!$K$58:$M$59,3,0))</f>
        <v>#N/A</v>
      </c>
      <c r="N35" s="147"/>
    </row>
    <row r="36" spans="2:14" ht="50.1" customHeight="1" thickBot="1">
      <c r="B36" s="293"/>
      <c r="C36" s="296"/>
      <c r="D36" s="87" t="str">
        <f>критерии!$G$63</f>
        <v>3.4</v>
      </c>
      <c r="E36" s="241" t="str">
        <f>IF(AND(критерии!$B$63=Данные!$B$7,OR(критерии!$A$63=Данные!$C$9,критерии!$A$63=$E$6)),критерии!$H$63,"-")</f>
        <v>Согласие с методическими указаниями: МУ 31.24 Основные технические требования на проектирование, изготовление и поставку систем электрического обогрева трубопроводов и резервуаров</v>
      </c>
      <c r="F36" s="242"/>
      <c r="G36" s="88" t="str">
        <f>критерии!$I$63&amp;CHAR(10)&amp;IF(критерии!$D$63=Данные!$A$20,Данные!$B$20,"")</f>
        <v xml:space="preserve">Письмо на фирменном бланке организации за подписью руководителя о согласии / несогласии с МУ 31.24
</v>
      </c>
      <c r="H36" s="89" t="str">
        <f>критерии!$K$63</f>
        <v xml:space="preserve"> </v>
      </c>
      <c r="I36" s="174" t="b">
        <v>0</v>
      </c>
      <c r="J36" s="104" t="str">
        <f t="shared" si="0"/>
        <v>3.4</v>
      </c>
      <c r="K36" s="149" t="str">
        <f>IF(I36,CONCATENATE(Данные!$A$18,J36),"")</f>
        <v/>
      </c>
      <c r="L36" s="150"/>
      <c r="M36" s="151" t="e">
        <f>IF(L36=Данные!$B$16,"-",VLOOKUP(L36,критерии!$K$64:$M$65,3,0))</f>
        <v>#N/A</v>
      </c>
      <c r="N36" s="148"/>
    </row>
    <row r="37" spans="2:14" ht="22.15" customHeight="1" thickBot="1">
      <c r="B37" s="59"/>
      <c r="C37" s="60"/>
      <c r="D37" s="60"/>
      <c r="E37" s="60"/>
      <c r="F37" s="60"/>
      <c r="G37" s="60" t="s">
        <v>54</v>
      </c>
      <c r="H37" s="90"/>
      <c r="I37" s="175"/>
      <c r="J37" s="152"/>
      <c r="K37" s="153"/>
      <c r="L37" s="154" t="s">
        <v>229</v>
      </c>
      <c r="M37" s="156">
        <f>COUNTIF(M21:M36,Данные!$B$15)</f>
        <v>0</v>
      </c>
      <c r="N37" s="155" t="s">
        <v>229</v>
      </c>
    </row>
    <row r="38" spans="2:14" ht="150" customHeight="1" thickBot="1">
      <c r="B38" s="209">
        <f>критерии!$G$89</f>
        <v>4</v>
      </c>
      <c r="C38" s="208" t="str">
        <f>критерии!$H$89</f>
        <v>Оценка лабораторий по испытанию и/или контролю материалов (Лаборатория неразрушающего контроля ЛНК, лаборатория разрушающих и других методов испытаний ЛРИ), производственной строительной испытательной лаборатории, электротехнической лаборатории</v>
      </c>
      <c r="D38" s="85" t="str">
        <f>критерии!$G$94</f>
        <v>4.1</v>
      </c>
      <c r="E38" s="241" t="str">
        <f>IF(AND(критерии!$B$94=Данные!$B$7,OR(критерии!$A$94=Данные!$C$9,критерии!$A$94=$E$6)),критерии!$H$94,"-")</f>
        <v>Проведение контроля электротехнического (собственная лаборатория по испытанию и/или контролю материалов и ее соответствие требованиям / привлечение сторонней лаборатории)</v>
      </c>
      <c r="F38" s="242"/>
      <c r="G38" s="86" t="str">
        <f>критерии!$I$94&amp;CHAR(10)&amp;IF(критерии!$D$94=Данные!$A$20,Данные!$B$20,"")</f>
        <v xml:space="preserve">Копия свидетельства об аттестации лаборатории, заверенная печатью организации и подписью руководителя.pdf.
Область аттестации, указанная в свидетельстве, должна соответствовать перечню групп объектов (виды работ), на выполнение которых заявляется (выполняет) организация / Договор оказания услуг и копия свидетельства сторонней лаборатории / Гарантийное письмо о заключении договора для оказания услуг.
Форма, заверенная печатью организации и подписью руководителя.pdf
</v>
      </c>
      <c r="H38" s="92" t="str">
        <f>критерии!$K$94</f>
        <v>Форма № 12
Форма № 13</v>
      </c>
      <c r="I38" s="173" t="b">
        <v>0</v>
      </c>
      <c r="J38" s="104" t="str">
        <f t="shared" ref="J38:J63" si="3">D38</f>
        <v>4.1</v>
      </c>
      <c r="K38" s="141" t="str">
        <f>IF(I38,CONCATENATE(Данные!$A$18,J38),"")</f>
        <v/>
      </c>
      <c r="L38" s="93"/>
      <c r="M38" s="239"/>
      <c r="N38" s="240"/>
    </row>
    <row r="39" spans="2:14" ht="50.1" customHeight="1">
      <c r="B39" s="218">
        <f>критерии!$G$102</f>
        <v>5</v>
      </c>
      <c r="C39" s="221" t="str">
        <f>критерии!$H$102</f>
        <v>Оценка соответствия производственных объектов, оборудования и производства требованиям</v>
      </c>
      <c r="D39" s="231" t="str">
        <f>критерии!$G$109</f>
        <v>5.1</v>
      </c>
      <c r="E39" s="263" t="str">
        <f>IF(AND(критерии!$B$109=Данные!$B$7,OR(критерии!$A$109=Данные!$C$9,критерии!$A$109=$E$6)),критерии!$H$109,"-")</f>
        <v>Участок изготовления продукции (оценка количества, площади, состава оборудования для изготовления)</v>
      </c>
      <c r="F39" s="96" t="str">
        <f>IF(AND(критерии!$B$109=Данные!$B$7,OR(критерии!$A$109=Данные!$C$9,критерии!$A$109=$E$6)),критерии!$H$110,"-")</f>
        <v>Производственные площади (количество, площадь, аренда/собственность)</v>
      </c>
      <c r="G39" s="197" t="str">
        <f>критерии!$I$110&amp;CHAR(10)&amp;IF(критерии!$D$110=Данные!$A$20,Данные!$B$20,"")</f>
        <v xml:space="preserve">Копии документов, заверенные печатью организации и подписью руководителя.pdf
Фото в формате .jpg, Видео обзор производственной площадки
</v>
      </c>
      <c r="H39" s="94" t="str">
        <f>критерии!$K$110</f>
        <v>Форма № 11</v>
      </c>
      <c r="I39" s="173" t="b">
        <v>0</v>
      </c>
      <c r="J39" s="104" t="str">
        <f t="shared" si="3"/>
        <v>5.1</v>
      </c>
      <c r="K39" s="141" t="str">
        <f>IF(I39,CONCATENATE(Данные!$A$18,J39),"")</f>
        <v/>
      </c>
      <c r="L39" s="93" t="str">
        <f>IF($E$39="-",Данные!$B$16,критерии!$K$132)</f>
        <v>___ шт., ____ кв.м</v>
      </c>
      <c r="M39" s="239"/>
      <c r="N39" s="240"/>
    </row>
    <row r="40" spans="2:14" ht="50.1" customHeight="1">
      <c r="B40" s="219"/>
      <c r="C40" s="222"/>
      <c r="D40" s="230"/>
      <c r="E40" s="228"/>
      <c r="F40" s="97" t="str">
        <f>IF(AND(критерии!$B$109=Данные!$B$7,OR(критерии!$A$109=Данные!$C$9,критерии!$A$109=$E$6)),критерии!$H$111,"-")</f>
        <v>Основное станочное оборудование</v>
      </c>
      <c r="G40" s="198" t="str">
        <f>критерии!$I$111&amp;CHAR(10)&amp;IF(критерии!$D$111=Данные!$A$20,Данные!$B$20,"")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40" s="98" t="str">
        <f>критерии!$K$111</f>
        <v xml:space="preserve">Форма № 10  </v>
      </c>
      <c r="I40" s="173" t="b">
        <v>0</v>
      </c>
      <c r="J40" s="104" t="str">
        <f>D39</f>
        <v>5.1</v>
      </c>
      <c r="K40" s="141" t="str">
        <f>IF(I40,CONCATENATE(Данные!$A$18,J40),"")</f>
        <v/>
      </c>
      <c r="L40" s="93" t="str">
        <f>IF($E$39="-",Данные!$B$16,критерии!$K$133)</f>
        <v>___ ед.</v>
      </c>
      <c r="M40" s="239"/>
      <c r="N40" s="240"/>
    </row>
    <row r="41" spans="2:14" ht="50.1" customHeight="1">
      <c r="B41" s="219"/>
      <c r="C41" s="222"/>
      <c r="D41" s="230" t="str">
        <f>критерии!$G$120</f>
        <v>5.2</v>
      </c>
      <c r="E41" s="228" t="str">
        <f>IF(AND(критерии!$B$120=Данные!$B$7,OR(критерии!$A$120=Данные!$C$9,критерии!$A$120=$E$6)),критерии!$H$120,"-")</f>
        <v>Участок нанесение внешнего и внутреннего покрытия (оценка количества, площади, состава оборудования в соответствии с видом работ)</v>
      </c>
      <c r="F41" s="97" t="str">
        <f>IF(AND(критерии!$B$120=Данные!$B$7,OR(критерии!$A$120=Данные!$C$9,критерии!$A$120=$E$6)),критерии!$H$121,"-")</f>
        <v>Участок покраски (количество, площадь, аренда/собственность)</v>
      </c>
      <c r="G41" s="198" t="str">
        <f>критерии!$I$121&amp;CHAR(10)&amp;IF(критерии!$D$121=Данные!$A$20,Данные!$B$20,"")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41" s="98" t="str">
        <f>критерии!$K$121</f>
        <v>Форма № 11</v>
      </c>
      <c r="I41" s="173" t="b">
        <v>0</v>
      </c>
      <c r="J41" s="104" t="str">
        <f t="shared" si="3"/>
        <v>5.2</v>
      </c>
      <c r="K41" s="141" t="str">
        <f>IF(I39,CONCATENATE(Данные!$A$18,J39),"")</f>
        <v/>
      </c>
      <c r="L41" s="93" t="str">
        <f>IF($E$41="-",Данные!$B$16,критерии!$K$132)</f>
        <v>___ шт., ____ кв.м</v>
      </c>
      <c r="M41" s="239"/>
      <c r="N41" s="240"/>
    </row>
    <row r="42" spans="2:14" ht="50.1" customHeight="1">
      <c r="B42" s="219"/>
      <c r="C42" s="222"/>
      <c r="D42" s="230"/>
      <c r="E42" s="228"/>
      <c r="F42" s="97" t="str">
        <f>IF(AND(критерии!$B$120=Данные!$B$7,OR(критерии!$A$120=Данные!$C$9,критерии!$A$120=$E$6)),критерии!$H$122,"-")</f>
        <v>Оборудование для нанесения покрытий (гальванических, ЛКП, гидроизолирующих, пр.)</v>
      </c>
      <c r="G42" s="198" t="str">
        <f>критерии!$I$122&amp;CHAR(10)&amp;IF(критерии!$D$122=Данные!$A$20,Данные!$B$20,"")</f>
        <v xml:space="preserve">Форма, заверенная печатью организации и подписью руководителя.pdf
</v>
      </c>
      <c r="H42" s="98" t="str">
        <f>критерии!$K$122</f>
        <v xml:space="preserve">Форма № 10  </v>
      </c>
      <c r="I42" s="173" t="b">
        <v>0</v>
      </c>
      <c r="J42" s="104">
        <f t="shared" si="3"/>
        <v>0</v>
      </c>
      <c r="K42" s="141" t="str">
        <f>IF(I40,CONCATENATE(Данные!$A$18,J40),"")</f>
        <v/>
      </c>
      <c r="L42" s="93" t="str">
        <f>IF($E$41="-",Данные!$B$16,критерии!$K$133)</f>
        <v>___ ед.</v>
      </c>
      <c r="M42" s="239"/>
      <c r="N42" s="240"/>
    </row>
    <row r="43" spans="2:14" ht="50.1" customHeight="1">
      <c r="B43" s="219"/>
      <c r="C43" s="222"/>
      <c r="D43" s="230" t="str">
        <f>критерии!$G$123</f>
        <v>5.3</v>
      </c>
      <c r="E43" s="228" t="str">
        <f>IF(AND(критерии!$B$123=Данные!$B$7,OR(критерии!$A$123=Данные!$C$9,критерии!$A$123=$E$6)),критерии!$H$123,"-")</f>
        <v>Испытательный участок (оценка количества, площади, состава оборудования для проведения испытаний)</v>
      </c>
      <c r="F43" s="97" t="str">
        <f>IF(AND(критерии!$B$123=Данные!$B$7,OR(критерии!$A$123=Данные!$C$9,критерии!$A$123=$E$6)),критерии!$H$124,"-")</f>
        <v>Испытательный участок (количество, площадь, аренда/собственность)</v>
      </c>
      <c r="G43" s="198" t="str">
        <f>критерии!$I$124&amp;CHAR(10)&amp;IF(критерии!$D$124=Данные!$A$20,Данные!$B$20,"")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43" s="98" t="str">
        <f>критерии!$K$124</f>
        <v>Форма № 11</v>
      </c>
      <c r="I43" s="173" t="b">
        <v>0</v>
      </c>
      <c r="J43" s="104" t="str">
        <f t="shared" si="3"/>
        <v>5.3</v>
      </c>
      <c r="K43" s="141" t="str">
        <f>IF(I39,CONCATENATE(Данные!$A$18,J39),"")</f>
        <v/>
      </c>
      <c r="L43" s="93" t="str">
        <f>IF($E$43="-",Данные!$B$16,критерии!$K$132)</f>
        <v>___ шт., ____ кв.м</v>
      </c>
      <c r="M43" s="239"/>
      <c r="N43" s="240"/>
    </row>
    <row r="44" spans="2:14" ht="50.1" customHeight="1">
      <c r="B44" s="219"/>
      <c r="C44" s="222"/>
      <c r="D44" s="230"/>
      <c r="E44" s="228"/>
      <c r="F44" s="97" t="str">
        <f>IF(AND(критерии!$B$123=Данные!$B$7,OR(критерии!$A$123=Данные!$C$9,критерии!$A$123=$E$6)),критерии!$H$125,"-")</f>
        <v>Испытательное оборудование, для подтверждения качества выпускаемой продукции</v>
      </c>
      <c r="G44" s="198" t="str">
        <f>критерии!$I$125&amp;CHAR(10)&amp;IF(критерии!$D$125=Данные!$A$20,Данные!$B$20,"")</f>
        <v xml:space="preserve">Форма, заверенная печатью организации и подписью руководителя.pdf
</v>
      </c>
      <c r="H44" s="98" t="str">
        <f>критерии!$K$125</f>
        <v xml:space="preserve">Форма № 10  </v>
      </c>
      <c r="I44" s="173" t="b">
        <v>0</v>
      </c>
      <c r="J44" s="104">
        <f t="shared" si="3"/>
        <v>0</v>
      </c>
      <c r="K44" s="141" t="str">
        <f>IF(I40,CONCATENATE(Данные!$A$18,J40),"")</f>
        <v/>
      </c>
      <c r="L44" s="93" t="str">
        <f>IF($E$43="-",Данные!$B$16,критерии!$K$133)</f>
        <v>___ ед.</v>
      </c>
      <c r="M44" s="239"/>
      <c r="N44" s="240"/>
    </row>
    <row r="45" spans="2:14" ht="50.1" customHeight="1">
      <c r="B45" s="219"/>
      <c r="C45" s="222"/>
      <c r="D45" s="230" t="str">
        <f>критерии!$G$126</f>
        <v>5.4</v>
      </c>
      <c r="E45" s="228" t="str">
        <f>IF(AND(критерии!$B$126=Данные!$B$7,OR(критерии!$A$126=Данные!$C$9,критерии!$A$126=$E$6)),критерии!$H$126,"-")</f>
        <v>Офисные площади, участки складирования и отгрузки материалов, уровень автоматизации производства</v>
      </c>
      <c r="F45" s="97" t="str">
        <f>IF(AND(критерии!$B$126=Данные!$B$7,OR(критерии!$A$126=Данные!$C$9,критерии!$A$126=$E$6)),критерии!$H$127,"-")</f>
        <v>Офисные площади (количество и площадь)</v>
      </c>
      <c r="G45" s="198" t="str">
        <f>критерии!$I$127&amp;CHAR(10)&amp;IF(критерии!$D$127=Данные!$A$20,Данные!$B$20,"")</f>
        <v xml:space="preserve">Копии документов, заверенные печатью организации и подписью руководителя.pdf
</v>
      </c>
      <c r="H45" s="98" t="str">
        <f>критерии!$K$127</f>
        <v>Форма № 11</v>
      </c>
      <c r="I45" s="173" t="b">
        <v>0</v>
      </c>
      <c r="J45" s="104" t="str">
        <f t="shared" si="3"/>
        <v>5.4</v>
      </c>
      <c r="K45" s="141" t="str">
        <f>IF(I39,CONCATENATE(Данные!$A$18,J39),"")</f>
        <v/>
      </c>
      <c r="L45" s="93" t="str">
        <f>IF($E$45="-",Данные!$B$16,критерии!$K$132)</f>
        <v>___ шт., ____ кв.м</v>
      </c>
      <c r="M45" s="239"/>
      <c r="N45" s="240"/>
    </row>
    <row r="46" spans="2:14" ht="50.1" customHeight="1">
      <c r="B46" s="219"/>
      <c r="C46" s="222"/>
      <c r="D46" s="230"/>
      <c r="E46" s="228"/>
      <c r="F46" s="97" t="str">
        <f>IF(AND(критерии!$B$126=Данные!$B$7,OR(критерии!$A$126=Данные!$C$9,критерии!$A$126=$E$6)),критерии!$H$128,"-")</f>
        <v>Участок складирования материалов (количество и площадь)</v>
      </c>
      <c r="G46" s="198" t="str">
        <f>критерии!$I$128&amp;CHAR(10)&amp;IF(критерии!$D$128=Данные!$A$20,Данные!$B$20,"")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46" s="98" t="str">
        <f>критерии!$K$128</f>
        <v>Форма № 11</v>
      </c>
      <c r="I46" s="173" t="b">
        <v>0</v>
      </c>
      <c r="J46" s="104">
        <f t="shared" si="3"/>
        <v>0</v>
      </c>
      <c r="K46" s="141" t="str">
        <f>IF(I39,CONCATENATE(Данные!$A$18,J39),"")</f>
        <v/>
      </c>
      <c r="L46" s="93" t="str">
        <f>IF($E$45="-",Данные!$B$16,критерии!$K$132)</f>
        <v>___ шт., ____ кв.м</v>
      </c>
      <c r="M46" s="239"/>
      <c r="N46" s="240"/>
    </row>
    <row r="47" spans="2:14" ht="50.1" customHeight="1">
      <c r="B47" s="219"/>
      <c r="C47" s="222"/>
      <c r="D47" s="230"/>
      <c r="E47" s="228"/>
      <c r="F47" s="97" t="str">
        <f>IF(AND(критерии!$B$126=Данные!$B$7,OR(критерии!$A$126=Данные!$C$9,критерии!$A$126=$E$6)),критерии!$H$129,"-")</f>
        <v>Изолятор брака (количество и площадь)</v>
      </c>
      <c r="G47" s="198" t="str">
        <f>критерии!$I$129&amp;CHAR(10)&amp;IF(критерии!$D$129=Данные!$A$20,Данные!$B$20,"")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47" s="98" t="str">
        <f>критерии!$K$129</f>
        <v>Форма № 11</v>
      </c>
      <c r="I47" s="173" t="b">
        <v>0</v>
      </c>
      <c r="J47" s="104">
        <f t="shared" si="3"/>
        <v>0</v>
      </c>
      <c r="K47" s="141" t="str">
        <f>IF(I39,CONCATENATE(Данные!$A$18,J39),"")</f>
        <v/>
      </c>
      <c r="L47" s="93" t="str">
        <f>IF($E$45="-",Данные!$B$16,критерии!$K$132)</f>
        <v>___ шт., ____ кв.м</v>
      </c>
      <c r="M47" s="239"/>
      <c r="N47" s="240"/>
    </row>
    <row r="48" spans="2:14" ht="50.1" customHeight="1">
      <c r="B48" s="219"/>
      <c r="C48" s="222"/>
      <c r="D48" s="230"/>
      <c r="E48" s="228"/>
      <c r="F48" s="97" t="str">
        <f>IF(AND(критерии!$B$126=Данные!$B$7,OR(критерии!$A$126=Данные!$C$9,критерии!$A$126=$E$6)),критерии!$H$130,"-")</f>
        <v>Участок отгрузки (количество и площадь)</v>
      </c>
      <c r="G48" s="198" t="str">
        <f>критерии!$I$130&amp;CHAR(10)&amp;IF(критерии!$D$130=Данные!$A$20,Данные!$B$20,"")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48" s="98" t="str">
        <f>критерии!$K$130</f>
        <v>Форма № 11</v>
      </c>
      <c r="I48" s="173" t="b">
        <v>0</v>
      </c>
      <c r="J48" s="104">
        <f t="shared" si="3"/>
        <v>0</v>
      </c>
      <c r="K48" s="141" t="str">
        <f>IF(I39,CONCATENATE(Данные!$A$18,J39),"")</f>
        <v/>
      </c>
      <c r="L48" s="93" t="str">
        <f>IF($E$45="-",Данные!$B$16,критерии!$K$132)</f>
        <v>___ шт., ____ кв.м</v>
      </c>
      <c r="M48" s="239"/>
      <c r="N48" s="240"/>
    </row>
    <row r="49" spans="1:14" ht="50.1" customHeight="1" thickBot="1">
      <c r="B49" s="220"/>
      <c r="C49" s="223"/>
      <c r="D49" s="243"/>
      <c r="E49" s="229"/>
      <c r="F49" s="99" t="str">
        <f>IF(AND(критерии!$B$126=Данные!$B$7,OR(критерии!$A$126=Данные!$C$9,критерии!$A$126=$E$6)),критерии!$H$131,"-")</f>
        <v>Уровень автоматизации производства и основных технологических линий</v>
      </c>
      <c r="G49" s="199" t="str">
        <f>критерии!$I$131&amp;CHAR(10)&amp;IF(критерии!$D$131=Данные!$A$20,Данные!$B$20,"")</f>
        <v xml:space="preserve">Форма, заверенная печатью организации и подписью руководителя.pdf
</v>
      </c>
      <c r="H49" s="95" t="str">
        <f>критерии!$K$131</f>
        <v xml:space="preserve">Форма № 10  </v>
      </c>
      <c r="I49" s="173" t="b">
        <v>0</v>
      </c>
      <c r="J49" s="104">
        <f t="shared" si="3"/>
        <v>0</v>
      </c>
      <c r="K49" s="141" t="str">
        <f>IF(I40,CONCATENATE(Данные!$A$18,J40),"")</f>
        <v/>
      </c>
      <c r="L49" s="93" t="str">
        <f>IF($E$45="-",Данные!$B$16,критерии!$K$133)</f>
        <v>___ ед.</v>
      </c>
      <c r="M49" s="239"/>
      <c r="N49" s="240"/>
    </row>
    <row r="50" spans="1:14" ht="50.1" customHeight="1">
      <c r="B50" s="218">
        <f>критерии!$G$165</f>
        <v>6</v>
      </c>
      <c r="C50" s="221" t="str">
        <f>критерии!$H$165</f>
        <v>Кадровый состав</v>
      </c>
      <c r="D50" s="75" t="str">
        <f>критерии!$G$166</f>
        <v>6.1</v>
      </c>
      <c r="E50" s="264" t="str">
        <f>IF(AND(критерии!$B$166=Данные!$B$7,OR(критерии!$A$166=Данные!$C$9,критерии!$A$166=$E$6)),критерии!$H$166,"-")</f>
        <v>Стаж работы Руководителя (превышающее большинство)</v>
      </c>
      <c r="F50" s="265"/>
      <c r="G50" s="76" t="str">
        <f>критерии!$I$166&amp;CHAR(10)&amp;IF(критерии!$D$166=Данные!$A$20,Данные!$B$20,"")</f>
        <v xml:space="preserve">Форма, заверенная печатью организации и подписью руководителя.pdf
</v>
      </c>
      <c r="H50" s="67" t="str">
        <f>критерии!$K$166</f>
        <v xml:space="preserve">Форма № Основная </v>
      </c>
      <c r="I50" s="173" t="b">
        <v>0</v>
      </c>
      <c r="J50" s="104" t="str">
        <f t="shared" si="3"/>
        <v>6.1</v>
      </c>
      <c r="K50" s="141" t="str">
        <f>IF(I50,CONCATENATE(Данные!$A$18,J50),"")</f>
        <v/>
      </c>
      <c r="L50" s="93"/>
      <c r="M50" s="239"/>
      <c r="N50" s="240"/>
    </row>
    <row r="51" spans="1:14" ht="50.1" customHeight="1">
      <c r="B51" s="219"/>
      <c r="C51" s="222"/>
      <c r="D51" s="78" t="str">
        <f>критерии!$G$171</f>
        <v>6.2</v>
      </c>
      <c r="E51" s="261" t="str">
        <f>IF(AND(критерии!$B$171=Данные!$B$7,OR(критерии!$A$171=Данные!$C$9,критерии!$A$171=$E$6)),критерии!$H$171,"-")</f>
        <v>Стаж работы специалистов (превышающее большинство)</v>
      </c>
      <c r="F51" s="262"/>
      <c r="G51" s="79" t="str">
        <f>критерии!$I$171&amp;CHAR(10)&amp;IF(критерии!$D$171=Данные!$A$20,Данные!$B$20,"")</f>
        <v xml:space="preserve">Форма, заверенная печатью организации и подписью руководителя.pdf
</v>
      </c>
      <c r="H51" s="64" t="str">
        <f>критерии!$K$171</f>
        <v xml:space="preserve">Форма № Основная </v>
      </c>
      <c r="I51" s="173" t="b">
        <v>0</v>
      </c>
      <c r="J51" s="104" t="str">
        <f t="shared" si="3"/>
        <v>6.2</v>
      </c>
      <c r="K51" s="141" t="str">
        <f>IF(I51,CONCATENATE(Данные!$A$18,J51),"")</f>
        <v/>
      </c>
      <c r="L51" s="93"/>
      <c r="M51" s="239"/>
      <c r="N51" s="240"/>
    </row>
    <row r="52" spans="1:14" ht="50.1" customHeight="1">
      <c r="B52" s="219"/>
      <c r="C52" s="222"/>
      <c r="D52" s="78" t="str">
        <f>критерии!$G$176</f>
        <v>6.3</v>
      </c>
      <c r="E52" s="261" t="str">
        <f>IF(AND(критерии!$B$176=Данные!$B$7,OR(критерии!$A$176=Данные!$C$9,критерии!$A$176=$E$6)),критерии!$H$176,"-")</f>
        <v>Оценка организационной структуры</v>
      </c>
      <c r="F52" s="262"/>
      <c r="G52" s="79" t="str">
        <f>критерии!$I$176&amp;CHAR(10)&amp;IF(критерии!$D$176=Данные!$A$20,Данные!$B$20,"")</f>
        <v xml:space="preserve">Орг. структура в свободной форме,
детальное штатное расписание с указанием должности, ФИО, квалификации, стажа и пр. 
</v>
      </c>
      <c r="H52" s="100"/>
      <c r="I52" s="173" t="b">
        <v>0</v>
      </c>
      <c r="J52" s="104" t="str">
        <f t="shared" si="3"/>
        <v>6.3</v>
      </c>
      <c r="K52" s="141" t="str">
        <f>IF(I52,CONCATENATE(Данные!$A$18,J52),"")</f>
        <v/>
      </c>
      <c r="L52" s="93"/>
      <c r="N52" s="44"/>
    </row>
    <row r="53" spans="1:14" ht="50.1" customHeight="1">
      <c r="B53" s="219"/>
      <c r="C53" s="222"/>
      <c r="D53" s="78" t="str">
        <f>критерии!$G$192</f>
        <v>6.4</v>
      </c>
      <c r="E53" s="261" t="str">
        <f>IF(AND(критерии!$B$192=Данные!$B$7,OR(критерии!$A$192=Данные!$C$9,критерии!$A$192=$E$6)),критерии!$H$192,"-")</f>
        <v>Привлечение субподрядчиков (соотношение штатных и внештатных сотрудников)</v>
      </c>
      <c r="F53" s="262"/>
      <c r="G53" s="79" t="str">
        <f>критерии!$I$192&amp;CHAR(10)&amp;IF(критерии!$D$192=Данные!$A$20,Данные!$B$20,"")</f>
        <v xml:space="preserve">Форма, заверенная печатью организации и подписью руководителя.pdf
</v>
      </c>
      <c r="H53" s="80" t="str">
        <f>критерии!$K$192</f>
        <v>Форма № 9</v>
      </c>
      <c r="I53" s="173" t="b">
        <v>0</v>
      </c>
      <c r="J53" s="104" t="str">
        <f t="shared" si="3"/>
        <v>6.4</v>
      </c>
      <c r="K53" s="141" t="str">
        <f>IF(I53,CONCATENATE(Данные!$A$18,J53),"")</f>
        <v/>
      </c>
      <c r="L53" s="93"/>
      <c r="M53" s="239"/>
      <c r="N53" s="240"/>
    </row>
    <row r="54" spans="1:14" ht="50.1" customHeight="1" thickBot="1">
      <c r="B54" s="220"/>
      <c r="C54" s="223"/>
      <c r="D54" s="82" t="str">
        <f>критерии!$G$197</f>
        <v>6.5</v>
      </c>
      <c r="E54" s="224" t="str">
        <f>IF(AND(критерии!$B$197=Данные!$B$7,OR(критерии!$A$197=Данные!$C$9,критерии!$A$197=$E$6)),критерии!$H$197,"-")</f>
        <v>Производственные процессы, переданные на аутсорсинг</v>
      </c>
      <c r="F54" s="225"/>
      <c r="G54" s="83" t="str">
        <f>критерии!$I$197&amp;CHAR(10)&amp;IF(критерии!$D$197=Данные!$A$20,Данные!$B$20,"")</f>
        <v xml:space="preserve">Форма, заверенная печатью организации и подписью руководителя.pdf
</v>
      </c>
      <c r="H54" s="84" t="str">
        <f>критерии!$K$197</f>
        <v>Форма № 9А</v>
      </c>
      <c r="I54" s="173" t="b">
        <v>0</v>
      </c>
      <c r="J54" s="104" t="str">
        <f t="shared" si="3"/>
        <v>6.5</v>
      </c>
      <c r="K54" s="141" t="str">
        <f>IF(I54,CONCATENATE(Данные!$A$18,J54),"")</f>
        <v/>
      </c>
      <c r="L54" s="93"/>
      <c r="M54" s="239"/>
      <c r="N54" s="240"/>
    </row>
    <row r="55" spans="1:14" ht="50.1" customHeight="1">
      <c r="B55" s="218">
        <f>критерии!$G$201</f>
        <v>7</v>
      </c>
      <c r="C55" s="221" t="str">
        <f>критерии!$H$201</f>
        <v>Система контроля качества</v>
      </c>
      <c r="D55" s="75" t="str">
        <f>критерии!$G$202</f>
        <v>7.1</v>
      </c>
      <c r="E55" s="264" t="str">
        <f>IF(AND(критерии!$B$202=Данные!$B$7,OR(критерии!$A$202=Данные!$C$9,критерии!$A$202=$E$6)),критерии!$H$202,"-")</f>
        <v>Наличие системы контроля качества</v>
      </c>
      <c r="F55" s="265"/>
      <c r="G55" s="76" t="str">
        <f>критерии!$I$202&amp;CHAR(10)&amp;IF(критерии!$D$202=Данные!$A$20,Данные!$B$20,"")</f>
        <v xml:space="preserve">Форма, заверенная печатью организации и подписью руководителя.pdf
</v>
      </c>
      <c r="H55" s="63" t="str">
        <f>критерии!$K$202</f>
        <v>Форма № 4</v>
      </c>
      <c r="I55" s="173" t="b">
        <v>0</v>
      </c>
      <c r="J55" s="104" t="str">
        <f t="shared" si="3"/>
        <v>7.1</v>
      </c>
      <c r="K55" s="141" t="str">
        <f>IF(I55,CONCATENATE(Данные!$A$18,J55),"")</f>
        <v/>
      </c>
      <c r="L55" s="93"/>
      <c r="M55" s="239"/>
      <c r="N55" s="240"/>
    </row>
    <row r="56" spans="1:14" ht="50.1" customHeight="1">
      <c r="B56" s="219"/>
      <c r="C56" s="222"/>
      <c r="D56" s="101" t="str">
        <f>критерии!$G$205</f>
        <v>7.2</v>
      </c>
      <c r="E56" s="261" t="str">
        <f>IF(AND(критерии!$B$205=Данные!$B$7,OR(критерии!$A$205=Данные!$C$9,критерии!$A$205=$E$6)),критерии!$H$205,"-")</f>
        <v xml:space="preserve">Справка о системе операционного контроля </v>
      </c>
      <c r="F56" s="262"/>
      <c r="G56" s="188" t="str">
        <f>критерии!$I$205&amp;CHAR(10)&amp;IF(критерии!$D$205=Данные!$A$20,Данные!$B$20,"")</f>
        <v xml:space="preserve">Форма, заверенная печатью организации и подписью руководителя.pdf
</v>
      </c>
      <c r="H56" s="64" t="str">
        <f>критерии!$K$205</f>
        <v>Форма № 5</v>
      </c>
      <c r="I56" s="173" t="b">
        <v>0</v>
      </c>
      <c r="J56" s="104" t="str">
        <f t="shared" si="3"/>
        <v>7.2</v>
      </c>
      <c r="K56" s="141" t="str">
        <f>IF(I56,CONCATENATE(Данные!$A$18,J56),"")</f>
        <v/>
      </c>
      <c r="L56" s="93"/>
      <c r="M56" s="239"/>
      <c r="N56" s="240"/>
    </row>
    <row r="57" spans="1:14" ht="50.1" customHeight="1">
      <c r="B57" s="219"/>
      <c r="C57" s="222"/>
      <c r="D57" s="180" t="str">
        <f>критерии!$G$217</f>
        <v>7.3</v>
      </c>
      <c r="E57" s="261" t="str">
        <f>IF(AND(критерии!$B$217=Данные!$B$7,OR(критерии!$A$217=Данные!$C$9,критерии!$A$217=$E$6)),критерии!$H$217,"-")</f>
        <v>Наличие службы контроля качества (ОТК)</v>
      </c>
      <c r="F57" s="262"/>
      <c r="G57" s="189" t="str">
        <f>критерии!$I$217&amp;CHAR(10)&amp;IF(критерии!$D$217=Данные!$A$20,Данные!$B$20,"")</f>
        <v xml:space="preserve">Копия Приказа, заверенная печатью организации и подписью руководителя.pdf 
Удостоверения ВИК на специалистов ОТК.pdf 
</v>
      </c>
      <c r="H57" s="64" t="str">
        <f>критерии!$K$217</f>
        <v xml:space="preserve"> </v>
      </c>
      <c r="I57" s="173" t="b">
        <v>0</v>
      </c>
      <c r="J57" s="104" t="str">
        <f t="shared" si="3"/>
        <v>7.3</v>
      </c>
      <c r="K57" s="141" t="str">
        <f>IF(I57,CONCATENATE(Данные!$A$18,J57),"")</f>
        <v/>
      </c>
      <c r="L57" s="93"/>
      <c r="M57" s="239"/>
      <c r="N57" s="240"/>
    </row>
    <row r="58" spans="1:14" ht="50.1" customHeight="1">
      <c r="B58" s="219"/>
      <c r="C58" s="222"/>
      <c r="D58" s="180" t="str">
        <f>критерии!$G$220</f>
        <v>7.4</v>
      </c>
      <c r="E58" s="261" t="str">
        <f>IF(AND(критерии!$B$220=Данные!$B$7,OR(критерии!$A$220=Данные!$C$9,критерии!$A$220=$E$6)),критерии!$H$220,"-")</f>
        <v>Приказ о назначении комиссии по входному контролю</v>
      </c>
      <c r="F58" s="262"/>
      <c r="G58" s="189" t="str">
        <f>критерии!$I$220&amp;CHAR(10)&amp;IF(критерии!$D$220=Данные!$A$20,Данные!$B$20,"")</f>
        <v xml:space="preserve">Копия Приказа, заверенная печатью организации и подписью руководителя.pdf
</v>
      </c>
      <c r="H58" s="64" t="str">
        <f>критерии!$K$220</f>
        <v xml:space="preserve"> </v>
      </c>
      <c r="I58" s="173" t="b">
        <v>0</v>
      </c>
      <c r="J58" s="104" t="str">
        <f t="shared" si="3"/>
        <v>7.4</v>
      </c>
      <c r="K58" s="141" t="str">
        <f>IF(I58,CONCATENATE(Данные!$A$18,J58),"")</f>
        <v/>
      </c>
      <c r="L58" s="93"/>
      <c r="M58" s="239"/>
      <c r="N58" s="240"/>
    </row>
    <row r="59" spans="1:14" ht="90" customHeight="1">
      <c r="B59" s="219"/>
      <c r="C59" s="222"/>
      <c r="D59" s="180" t="str">
        <f>критерии!$G$223</f>
        <v>7.5</v>
      </c>
      <c r="E59" s="261" t="str">
        <f>IF(AND(критерии!$B$223=Данные!$B$7,OR(критерии!$A$223=Данные!$C$9,критерии!$A$223=$E$6)),критерии!$H$223,"-")</f>
        <v>Процедура проведния входного контроля</v>
      </c>
      <c r="F59" s="262"/>
      <c r="G59" s="189" t="str">
        <f>критерии!$I$223&amp;CHAR(10)&amp;IF(критерии!$D$223=Данные!$A$20,Данные!$B$20,"")</f>
        <v xml:space="preserve">Копии следующих документов, заверенных печатью организации и подписью руководителя.pdf:
1. Утвержденная процедура проведения входного контроля.
2. Перечень материалов, подлежащих входному контролю с указанием объема контроля.
</v>
      </c>
      <c r="H59" s="64" t="str">
        <f>критерии!$K$223</f>
        <v xml:space="preserve"> </v>
      </c>
      <c r="I59" s="173" t="b">
        <v>0</v>
      </c>
      <c r="J59" s="104" t="str">
        <f t="shared" si="3"/>
        <v>7.5</v>
      </c>
      <c r="K59" s="141" t="str">
        <f>IF(I59,CONCATENATE(Данные!$A$18,J59),"")</f>
        <v/>
      </c>
      <c r="L59" s="93"/>
      <c r="M59" s="239"/>
      <c r="N59" s="240"/>
    </row>
    <row r="60" spans="1:14" ht="50.1" customHeight="1" thickBot="1">
      <c r="B60" s="220"/>
      <c r="C60" s="223"/>
      <c r="D60" s="102" t="str">
        <f>критерии!$G$226</f>
        <v>7.6</v>
      </c>
      <c r="E60" s="224" t="str">
        <f>IF(AND(критерии!$B$226=Данные!$B$7,OR(критерии!$A$226=Данные!$C$9,критерии!$A$226=$E$6)),критерии!$H$226,"-")</f>
        <v>Процедура проведения приемки (в т.ч. окончательный контроль, контрольная сборка и пр.)</v>
      </c>
      <c r="F60" s="225"/>
      <c r="G60" s="190" t="str">
        <f>критерии!$I$226&amp;CHAR(10)&amp;IF(критерии!$D$226=Данные!$A$20,Данные!$B$20,"")</f>
        <v xml:space="preserve">Копия процедуры проведения приемки, заверенная печатью организации и подписью руководителя.pdf
</v>
      </c>
      <c r="H60" s="66" t="str">
        <f>критерии!$K$226</f>
        <v xml:space="preserve"> </v>
      </c>
      <c r="I60" s="174" t="b">
        <v>0</v>
      </c>
      <c r="J60" s="104" t="str">
        <f t="shared" si="3"/>
        <v>7.6</v>
      </c>
      <c r="K60" s="149" t="str">
        <f>IF(I60,CONCATENATE(Данные!$A$18,J60),"")</f>
        <v/>
      </c>
      <c r="L60" s="143"/>
      <c r="M60" s="305"/>
      <c r="N60" s="306"/>
    </row>
    <row r="61" spans="1:14" ht="60" customHeight="1" thickBot="1">
      <c r="B61" s="201">
        <f>критерии!$G$230</f>
        <v>8</v>
      </c>
      <c r="C61" s="202" t="str">
        <f>критерии!$H$230</f>
        <v>Сведения о производстве АСУ</v>
      </c>
      <c r="D61" s="102" t="str">
        <f>критерии!$G$231</f>
        <v>8.1</v>
      </c>
      <c r="E61" s="237" t="str">
        <f>IF(AND(критерии!$B$231=Данные!$B$7,OR(критерии!$A$231=Данные!$C$9,критерии!$A$231=$E$6)),критерии!$H$231,"-")</f>
        <v>Возможность изготовления и поставки оборудования АСУ (система мониторинга целостности греющих кабелей), шкафов питания и управления</v>
      </c>
      <c r="F61" s="238"/>
      <c r="G61" s="206" t="str">
        <f>критерии!$I$231&amp;CHAR(10)&amp;IF(критерии!$D$231=Данные!$A$20,Данные!$B$20,"")</f>
        <v xml:space="preserve">Копии сертификатов, подтверждающих изготовление АСУ, ТУ.pdf;
Копии договоров с производителями на поставку систем АСУ.
</v>
      </c>
      <c r="H61" s="207"/>
      <c r="I61" s="174" t="b">
        <v>0</v>
      </c>
      <c r="J61" s="104"/>
      <c r="K61" s="149" t="str">
        <f>IF(I61,CONCATENATE(Данные!$A$18,J61),"")</f>
        <v/>
      </c>
      <c r="L61" s="143"/>
      <c r="M61" s="203"/>
      <c r="N61" s="204"/>
    </row>
    <row r="62" spans="1:14" ht="222.75" customHeight="1">
      <c r="B62" s="266">
        <f>критерии!$G$234</f>
        <v>9</v>
      </c>
      <c r="C62" s="221" t="str">
        <f>критерии!$H$234</f>
        <v>Сведения об опыте выполнения аналогичных поставок, работ, услуг</v>
      </c>
      <c r="D62" s="178" t="str">
        <f>критерии!$G$235</f>
        <v>9.1</v>
      </c>
      <c r="E62" s="269" t="str">
        <f>IF(AND(критерии!$B$235=Данные!$B$7,OR(критерии!$A$235=Данные!$C$9,критерии!$A$235=$E$6)),критерии!$H$235,"-")</f>
        <v>Согласие принять:
- общие условия договоров;
- видовые условия договора поставки;
- видовые условия договоров подряда и оказания услуг.
Справочно:
Общие условия договоров размещены на электронно-торговой площадке https://lkk.irkutskoil.ru в разделе Личный кабинет/Договорные условия/Общие условия договоров.
Видовые условия договора поставки размещены на электронно-торговой площадке https://lkk.irkutskoil.ru в разделе Личный кабинет/Договорные условия/Видовые условия договоров/Видовые условия договоров поставки
Видовые условия договоров подряда и оказания услуг размещены на электронно-торговой площадке https://lkk.irkutskoil.ru в разделе Личный кабинет/Договорные условия/Видовые условия договоров/Видовые условия договоров подряда и оказания услуг</v>
      </c>
      <c r="F62" s="270"/>
      <c r="G62" s="91" t="str">
        <f>критерии!$I$235&amp;CHAR(10)&amp;IF(критерии!$D$235=Данные!$A$20,Данные!$B$20,"")</f>
        <v xml:space="preserve">Письмо на фирменном бланке организации за подписью руководителя о согласии / несогласии с общими условиями договоров, видовыми условиями договора поставки, видовыми условиями договоров подряда и оказания услуг
</v>
      </c>
      <c r="H62" s="179"/>
      <c r="I62" s="173" t="b">
        <v>0</v>
      </c>
      <c r="J62" s="104" t="str">
        <f t="shared" si="3"/>
        <v>9.1</v>
      </c>
      <c r="K62" s="141" t="str">
        <f>IF(I62,CONCATENATE(Данные!$A$18,J62),"")</f>
        <v/>
      </c>
      <c r="L62" s="93"/>
      <c r="M62" s="239"/>
      <c r="N62" s="240"/>
    </row>
    <row r="63" spans="1:14" ht="50.1" customHeight="1" thickBot="1">
      <c r="B63" s="267"/>
      <c r="C63" s="268"/>
      <c r="D63" s="102" t="str">
        <f>критерии!$G$240</f>
        <v>9.2</v>
      </c>
      <c r="E63" s="224" t="str">
        <f>IF(AND(критерии!$B$240=Данные!$B$7,OR(критерии!$A$240=Данные!$C$9,критерии!$A$240=$E$6)),критерии!$H$240,"-")</f>
        <v>Опыт работы с ИНК (оценка удовлетворенности заказчика)</v>
      </c>
      <c r="F63" s="225"/>
      <c r="G63" s="200" t="str">
        <f>критерии!$I$240&amp;CHAR(10)&amp;IF(критерии!$D$240=Данные!$A$20,Данные!$B$20,"")</f>
        <v xml:space="preserve">Форма, заверенная печатью организации и подписью руководителя.pdf, 
Анкета удовлетворенности (заполняется тех.экспертом)
</v>
      </c>
      <c r="H63" s="66" t="str">
        <f>критерии!$K$240</f>
        <v>Форма № 8 /
Форма № 8А</v>
      </c>
      <c r="I63" s="176" t="b">
        <v>0</v>
      </c>
      <c r="J63" s="104" t="str">
        <f t="shared" si="3"/>
        <v>9.2</v>
      </c>
      <c r="K63" s="142" t="str">
        <f>IF(I63,CONCATENATE(Данные!$A$18,J63),"")</f>
        <v/>
      </c>
      <c r="L63" s="103"/>
      <c r="M63" s="303"/>
      <c r="N63" s="304"/>
    </row>
    <row r="64" spans="1:14" ht="101.45" customHeight="1">
      <c r="A64" s="259" t="s">
        <v>146</v>
      </c>
      <c r="B64" s="260"/>
      <c r="C64" s="260"/>
      <c r="D64" s="260"/>
      <c r="E64" s="260"/>
      <c r="F64" s="260"/>
      <c r="G64" s="260"/>
      <c r="H64" s="260"/>
      <c r="I64" s="260"/>
      <c r="J64" s="260"/>
      <c r="K64" s="260"/>
      <c r="L64" s="260"/>
      <c r="M64" s="260"/>
    </row>
  </sheetData>
  <sheetProtection algorithmName="SHA-512" hashValue="0PvuvIMkt+z0PDnhiENAhtyDr4fmchyk/fLqyERtMQ1rgpyZPxxlyHMXPxagAUMtcVbV/i4d0gtVHxByAzrikw==" saltValue="l9lsHUDnQDn65VO3+A/tpA==" spinCount="100000" sheet="1" formatRows="0"/>
  <mergeCells count="103">
    <mergeCell ref="M62:N62"/>
    <mergeCell ref="M63:N63"/>
    <mergeCell ref="M46:N46"/>
    <mergeCell ref="M47:N47"/>
    <mergeCell ref="M48:N48"/>
    <mergeCell ref="M49:N49"/>
    <mergeCell ref="M50:N50"/>
    <mergeCell ref="M51:N51"/>
    <mergeCell ref="M59:N59"/>
    <mergeCell ref="M60:N60"/>
    <mergeCell ref="M53:N53"/>
    <mergeCell ref="M55:N55"/>
    <mergeCell ref="M56:N56"/>
    <mergeCell ref="C4:L4"/>
    <mergeCell ref="C5:H5"/>
    <mergeCell ref="B19:C19"/>
    <mergeCell ref="D19:F19"/>
    <mergeCell ref="L16:M16"/>
    <mergeCell ref="B33:B36"/>
    <mergeCell ref="C33:C36"/>
    <mergeCell ref="E33:F33"/>
    <mergeCell ref="E34:F34"/>
    <mergeCell ref="E36:F36"/>
    <mergeCell ref="C7:E7"/>
    <mergeCell ref="F7:H7"/>
    <mergeCell ref="C8:E8"/>
    <mergeCell ref="F8:H8"/>
    <mergeCell ref="C9:E9"/>
    <mergeCell ref="F9:H9"/>
    <mergeCell ref="E31:F31"/>
    <mergeCell ref="E32:F32"/>
    <mergeCell ref="E21:F21"/>
    <mergeCell ref="E23:F23"/>
    <mergeCell ref="E25:F25"/>
    <mergeCell ref="C17:I17"/>
    <mergeCell ref="E26:F26"/>
    <mergeCell ref="E22:F22"/>
    <mergeCell ref="M38:N38"/>
    <mergeCell ref="K5:K6"/>
    <mergeCell ref="B16:J16"/>
    <mergeCell ref="I19:K19"/>
    <mergeCell ref="C10:E10"/>
    <mergeCell ref="F10:H10"/>
    <mergeCell ref="A64:M64"/>
    <mergeCell ref="B55:B60"/>
    <mergeCell ref="C55:C60"/>
    <mergeCell ref="B50:B54"/>
    <mergeCell ref="E59:F59"/>
    <mergeCell ref="E60:F60"/>
    <mergeCell ref="E39:E40"/>
    <mergeCell ref="E53:F53"/>
    <mergeCell ref="E55:F55"/>
    <mergeCell ref="E56:F56"/>
    <mergeCell ref="E57:F57"/>
    <mergeCell ref="E58:F58"/>
    <mergeCell ref="E50:F50"/>
    <mergeCell ref="E51:F51"/>
    <mergeCell ref="E52:F52"/>
    <mergeCell ref="B62:B63"/>
    <mergeCell ref="C62:C63"/>
    <mergeCell ref="E62:F62"/>
    <mergeCell ref="E63:F63"/>
    <mergeCell ref="E61:F61"/>
    <mergeCell ref="C50:C54"/>
    <mergeCell ref="E54:F54"/>
    <mergeCell ref="M54:N54"/>
    <mergeCell ref="M57:N57"/>
    <mergeCell ref="E38:F38"/>
    <mergeCell ref="B39:B49"/>
    <mergeCell ref="C39:C49"/>
    <mergeCell ref="D45:D49"/>
    <mergeCell ref="M39:N39"/>
    <mergeCell ref="M40:N40"/>
    <mergeCell ref="M43:N43"/>
    <mergeCell ref="M41:N41"/>
    <mergeCell ref="M42:N42"/>
    <mergeCell ref="M44:N44"/>
    <mergeCell ref="M45:N45"/>
    <mergeCell ref="M58:N58"/>
    <mergeCell ref="O8:Y13"/>
    <mergeCell ref="B21:B28"/>
    <mergeCell ref="C21:C28"/>
    <mergeCell ref="E28:F28"/>
    <mergeCell ref="E27:F27"/>
    <mergeCell ref="E45:E49"/>
    <mergeCell ref="D43:D44"/>
    <mergeCell ref="E43:E44"/>
    <mergeCell ref="D41:D42"/>
    <mergeCell ref="E41:E42"/>
    <mergeCell ref="D39:D40"/>
    <mergeCell ref="F12:H12"/>
    <mergeCell ref="L17:M17"/>
    <mergeCell ref="E24:F24"/>
    <mergeCell ref="C11:E11"/>
    <mergeCell ref="M19:N19"/>
    <mergeCell ref="M20:N20"/>
    <mergeCell ref="F11:H11"/>
    <mergeCell ref="C12:E12"/>
    <mergeCell ref="E35:F35"/>
    <mergeCell ref="B29:B32"/>
    <mergeCell ref="C29:C32"/>
    <mergeCell ref="E29:F29"/>
    <mergeCell ref="E30:F30"/>
  </mergeCells>
  <conditionalFormatting sqref="G53:M63 G51:L52 G21:M50 D21:D63">
    <cfRule type="expression" dxfId="3" priority="75">
      <formula>IF(OR($E21="-",$F21="-"),1,0)</formula>
    </cfRule>
  </conditionalFormatting>
  <conditionalFormatting sqref="L52 L53:M53 L55:M58 L62:M63 L21:M51">
    <cfRule type="containsErrors" dxfId="2" priority="73">
      <formula>ISERROR(L21)</formula>
    </cfRule>
  </conditionalFormatting>
  <conditionalFormatting sqref="M53 M55:M58 M62:M63 M38:M51">
    <cfRule type="expression" dxfId="1" priority="74">
      <formula>M$37</formula>
    </cfRule>
  </conditionalFormatting>
  <conditionalFormatting sqref="M51">
    <cfRule type="expression" dxfId="0" priority="854">
      <formula>IF(OR($E52="-",$F52="-"),1,0)</formula>
    </cfRule>
  </conditionalFormatting>
  <printOptions horizontalCentered="1"/>
  <pageMargins left="0.39370078740157483" right="0.39370078740157483" top="0.78740157480314965" bottom="0.78740157480314965" header="0.31496062992125984" footer="0.31496062992125984"/>
  <pageSetup paperSize="8" scale="59" fitToHeight="6" orientation="portrait" r:id="rId1"/>
  <headerFooter>
    <oddFooter>&amp;C- &amp;P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4" name="Check Box 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22</xdr:row>
                    <xdr:rowOff>342900</xdr:rowOff>
                  </from>
                  <to>
                    <xdr:col>8</xdr:col>
                    <xdr:colOff>209550</xdr:colOff>
                    <xdr:row>22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" name="Check Box 48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23</xdr:row>
                    <xdr:rowOff>523875</xdr:rowOff>
                  </from>
                  <to>
                    <xdr:col>8</xdr:col>
                    <xdr:colOff>219075</xdr:colOff>
                    <xdr:row>23</xdr:row>
                    <xdr:rowOff>847725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6" name="Check Box 5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29</xdr:row>
                    <xdr:rowOff>257175</xdr:rowOff>
                  </from>
                  <to>
                    <xdr:col>8</xdr:col>
                    <xdr:colOff>209550</xdr:colOff>
                    <xdr:row>29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7" name="Check Box 5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30</xdr:row>
                    <xdr:rowOff>123825</xdr:rowOff>
                  </from>
                  <to>
                    <xdr:col>8</xdr:col>
                    <xdr:colOff>209550</xdr:colOff>
                    <xdr:row>30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8" name="Check Box 5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31</xdr:row>
                    <xdr:rowOff>171450</xdr:rowOff>
                  </from>
                  <to>
                    <xdr:col>8</xdr:col>
                    <xdr:colOff>209550</xdr:colOff>
                    <xdr:row>31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9" name="Check Box 5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32</xdr:row>
                    <xdr:rowOff>400050</xdr:rowOff>
                  </from>
                  <to>
                    <xdr:col>8</xdr:col>
                    <xdr:colOff>209550</xdr:colOff>
                    <xdr:row>32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0" name="Check Box 5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33</xdr:row>
                    <xdr:rowOff>142875</xdr:rowOff>
                  </from>
                  <to>
                    <xdr:col>8</xdr:col>
                    <xdr:colOff>209550</xdr:colOff>
                    <xdr:row>33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1" name="Check Box 5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35</xdr:row>
                    <xdr:rowOff>47625</xdr:rowOff>
                  </from>
                  <to>
                    <xdr:col>8</xdr:col>
                    <xdr:colOff>200025</xdr:colOff>
                    <xdr:row>35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2" name="Check Box 5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37</xdr:row>
                    <xdr:rowOff>390525</xdr:rowOff>
                  </from>
                  <to>
                    <xdr:col>8</xdr:col>
                    <xdr:colOff>209550</xdr:colOff>
                    <xdr:row>37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3" name="Check Box 5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40</xdr:row>
                    <xdr:rowOff>190500</xdr:rowOff>
                  </from>
                  <to>
                    <xdr:col>8</xdr:col>
                    <xdr:colOff>200025</xdr:colOff>
                    <xdr:row>40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14" name="Check Box 6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38</xdr:row>
                    <xdr:rowOff>180975</xdr:rowOff>
                  </from>
                  <to>
                    <xdr:col>8</xdr:col>
                    <xdr:colOff>209550</xdr:colOff>
                    <xdr:row>38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15" name="Check Box 6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39</xdr:row>
                    <xdr:rowOff>190500</xdr:rowOff>
                  </from>
                  <to>
                    <xdr:col>8</xdr:col>
                    <xdr:colOff>209550</xdr:colOff>
                    <xdr:row>39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16" name="Check Box 6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41</xdr:row>
                    <xdr:rowOff>209550</xdr:rowOff>
                  </from>
                  <to>
                    <xdr:col>8</xdr:col>
                    <xdr:colOff>209550</xdr:colOff>
                    <xdr:row>41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17" name="Check Box 6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42</xdr:row>
                    <xdr:rowOff>171450</xdr:rowOff>
                  </from>
                  <to>
                    <xdr:col>8</xdr:col>
                    <xdr:colOff>209550</xdr:colOff>
                    <xdr:row>42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18" name="Check Box 6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43</xdr:row>
                    <xdr:rowOff>171450</xdr:rowOff>
                  </from>
                  <to>
                    <xdr:col>8</xdr:col>
                    <xdr:colOff>209550</xdr:colOff>
                    <xdr:row>43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19" name="Check Box 6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44</xdr:row>
                    <xdr:rowOff>190500</xdr:rowOff>
                  </from>
                  <to>
                    <xdr:col>8</xdr:col>
                    <xdr:colOff>209550</xdr:colOff>
                    <xdr:row>44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20" name="Check Box 6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45</xdr:row>
                    <xdr:rowOff>161925</xdr:rowOff>
                  </from>
                  <to>
                    <xdr:col>8</xdr:col>
                    <xdr:colOff>219075</xdr:colOff>
                    <xdr:row>45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21" name="Check Box 6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46</xdr:row>
                    <xdr:rowOff>161925</xdr:rowOff>
                  </from>
                  <to>
                    <xdr:col>8</xdr:col>
                    <xdr:colOff>209550</xdr:colOff>
                    <xdr:row>46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22" name="Check Box 7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47</xdr:row>
                    <xdr:rowOff>190500</xdr:rowOff>
                  </from>
                  <to>
                    <xdr:col>8</xdr:col>
                    <xdr:colOff>209550</xdr:colOff>
                    <xdr:row>47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23" name="Check Box 7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48</xdr:row>
                    <xdr:rowOff>161925</xdr:rowOff>
                  </from>
                  <to>
                    <xdr:col>8</xdr:col>
                    <xdr:colOff>209550</xdr:colOff>
                    <xdr:row>48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24" name="Check Box 8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51</xdr:row>
                    <xdr:rowOff>76200</xdr:rowOff>
                  </from>
                  <to>
                    <xdr:col>8</xdr:col>
                    <xdr:colOff>209550</xdr:colOff>
                    <xdr:row>51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25" name="Check Box 8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50</xdr:row>
                    <xdr:rowOff>104775</xdr:rowOff>
                  </from>
                  <to>
                    <xdr:col>8</xdr:col>
                    <xdr:colOff>209550</xdr:colOff>
                    <xdr:row>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26" name="Check Box 8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49</xdr:row>
                    <xdr:rowOff>76200</xdr:rowOff>
                  </from>
                  <to>
                    <xdr:col>8</xdr:col>
                    <xdr:colOff>209550</xdr:colOff>
                    <xdr:row>49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27" name="Check Box 8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52</xdr:row>
                    <xdr:rowOff>85725</xdr:rowOff>
                  </from>
                  <to>
                    <xdr:col>8</xdr:col>
                    <xdr:colOff>209550</xdr:colOff>
                    <xdr:row>52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28" name="Check Box 8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54</xdr:row>
                    <xdr:rowOff>57150</xdr:rowOff>
                  </from>
                  <to>
                    <xdr:col>8</xdr:col>
                    <xdr:colOff>209550</xdr:colOff>
                    <xdr:row>54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29" name="Check Box 9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55</xdr:row>
                    <xdr:rowOff>95250</xdr:rowOff>
                  </from>
                  <to>
                    <xdr:col>8</xdr:col>
                    <xdr:colOff>209550</xdr:colOff>
                    <xdr:row>55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30" name="Check Box 9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56</xdr:row>
                    <xdr:rowOff>161925</xdr:rowOff>
                  </from>
                  <to>
                    <xdr:col>8</xdr:col>
                    <xdr:colOff>209550</xdr:colOff>
                    <xdr:row>56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31" name="Check Box 9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57</xdr:row>
                    <xdr:rowOff>76200</xdr:rowOff>
                  </from>
                  <to>
                    <xdr:col>8</xdr:col>
                    <xdr:colOff>209550</xdr:colOff>
                    <xdr:row>57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32" name="Check Box 9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61</xdr:row>
                    <xdr:rowOff>85725</xdr:rowOff>
                  </from>
                  <to>
                    <xdr:col>8</xdr:col>
                    <xdr:colOff>209550</xdr:colOff>
                    <xdr:row>61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33" name="Check Box 9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62</xdr:row>
                    <xdr:rowOff>190500</xdr:rowOff>
                  </from>
                  <to>
                    <xdr:col>8</xdr:col>
                    <xdr:colOff>209550</xdr:colOff>
                    <xdr:row>62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34" name="Check Box 1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28</xdr:row>
                    <xdr:rowOff>142875</xdr:rowOff>
                  </from>
                  <to>
                    <xdr:col>8</xdr:col>
                    <xdr:colOff>209550</xdr:colOff>
                    <xdr:row>28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35" name="Check Box 13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24</xdr:row>
                    <xdr:rowOff>209550</xdr:rowOff>
                  </from>
                  <to>
                    <xdr:col>8</xdr:col>
                    <xdr:colOff>209550</xdr:colOff>
                    <xdr:row>24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36" name="Check Box 13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27</xdr:row>
                    <xdr:rowOff>85725</xdr:rowOff>
                  </from>
                  <to>
                    <xdr:col>8</xdr:col>
                    <xdr:colOff>209550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37" name="Check Box 14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58</xdr:row>
                    <xdr:rowOff>381000</xdr:rowOff>
                  </from>
                  <to>
                    <xdr:col>8</xdr:col>
                    <xdr:colOff>209550</xdr:colOff>
                    <xdr:row>58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38" name="Check Box 14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59</xdr:row>
                    <xdr:rowOff>76200</xdr:rowOff>
                  </from>
                  <to>
                    <xdr:col>8</xdr:col>
                    <xdr:colOff>209550</xdr:colOff>
                    <xdr:row>59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39" name="Check Box 14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53</xdr:row>
                    <xdr:rowOff>85725</xdr:rowOff>
                  </from>
                  <to>
                    <xdr:col>8</xdr:col>
                    <xdr:colOff>209550</xdr:colOff>
                    <xdr:row>53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40" name="Check Box 15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34</xdr:row>
                    <xdr:rowOff>142875</xdr:rowOff>
                  </from>
                  <to>
                    <xdr:col>8</xdr:col>
                    <xdr:colOff>209550</xdr:colOff>
                    <xdr:row>34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41" name="Check Box 155">
              <controlPr defaultSize="0" autoFill="0" autoLine="0" autoPict="0">
                <anchor moveWithCells="1" sizeWithCells="1">
                  <from>
                    <xdr:col>8</xdr:col>
                    <xdr:colOff>19050</xdr:colOff>
                    <xdr:row>26</xdr:row>
                    <xdr:rowOff>209550</xdr:rowOff>
                  </from>
                  <to>
                    <xdr:col>8</xdr:col>
                    <xdr:colOff>228600</xdr:colOff>
                    <xdr:row>26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42" name="Check Box 16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25</xdr:row>
                    <xdr:rowOff>209550</xdr:rowOff>
                  </from>
                  <to>
                    <xdr:col>8</xdr:col>
                    <xdr:colOff>209550</xdr:colOff>
                    <xdr:row>25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43" name="Check Box 17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21</xdr:row>
                    <xdr:rowOff>200025</xdr:rowOff>
                  </from>
                  <to>
                    <xdr:col>8</xdr:col>
                    <xdr:colOff>209550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44" name="Check Box 17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60</xdr:row>
                    <xdr:rowOff>152400</xdr:rowOff>
                  </from>
                  <to>
                    <xdr:col>8</xdr:col>
                    <xdr:colOff>209550</xdr:colOff>
                    <xdr:row>60</xdr:row>
                    <xdr:rowOff>466725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2">
        <x14:dataValidation type="list" errorStyle="warning" allowBlank="1" showInputMessage="1" showErrorMessage="1" xr:uid="{00000000-0002-0000-0300-000009000000}">
          <x14:formula1>
            <xm:f>критерии!$K$221:$K$222</xm:f>
          </x14:formula1>
          <xm:sqref>L58</xm:sqref>
        </x14:dataValidation>
        <x14:dataValidation type="list" errorStyle="warning" allowBlank="1" showInputMessage="1" showErrorMessage="1" xr:uid="{00000000-0002-0000-0300-00000A000000}">
          <x14:formula1>
            <xm:f>критерии!$K$218:$K$219</xm:f>
          </x14:formula1>
          <xm:sqref>L57</xm:sqref>
        </x14:dataValidation>
        <x14:dataValidation type="list" errorStyle="warning" allowBlank="1" showInputMessage="1" showErrorMessage="1" xr:uid="{00000000-0002-0000-0300-00000B000000}">
          <x14:formula1>
            <xm:f>критерии!$K$45:$K$46</xm:f>
          </x14:formula1>
          <xm:sqref>L31</xm:sqref>
        </x14:dataValidation>
        <x14:dataValidation type="list" errorStyle="warning" allowBlank="1" showInputMessage="1" showErrorMessage="1" xr:uid="{00000000-0002-0000-0300-00000C000000}">
          <x14:formula1>
            <xm:f>критерии!$K$42:$K$43</xm:f>
          </x14:formula1>
          <xm:sqref>L30</xm:sqref>
        </x14:dataValidation>
        <x14:dataValidation type="list" errorStyle="warning" allowBlank="1" showInputMessage="1" showErrorMessage="1" xr:uid="{00000000-0002-0000-0300-00000D000000}">
          <x14:formula1>
            <xm:f>критерии!$K$19:$K$20</xm:f>
          </x14:formula1>
          <xm:sqref>L24</xm:sqref>
        </x14:dataValidation>
        <x14:dataValidation type="list" errorStyle="warning" allowBlank="1" showInputMessage="1" showErrorMessage="1" xr:uid="{00000000-0002-0000-0300-00000E000000}">
          <x14:formula1>
            <xm:f>критерии!$K$9:$K$11</xm:f>
          </x14:formula1>
          <xm:sqref>L21</xm:sqref>
        </x14:dataValidation>
        <x14:dataValidation type="list" errorStyle="warning" allowBlank="1" showInputMessage="1" showErrorMessage="1" xr:uid="{00000000-0002-0000-0300-000017000000}">
          <x14:formula1>
            <xm:f>критерии!$K$241:$K$242</xm:f>
          </x14:formula1>
          <xm:sqref>L63</xm:sqref>
        </x14:dataValidation>
        <x14:dataValidation type="list" errorStyle="warning" allowBlank="1" showInputMessage="1" showErrorMessage="1" xr:uid="{00000000-0002-0000-0300-000018000000}">
          <x14:formula1>
            <xm:f>критерии!$K$236:$K$237</xm:f>
          </x14:formula1>
          <xm:sqref>L62</xm:sqref>
        </x14:dataValidation>
        <x14:dataValidation type="list" errorStyle="warning" allowBlank="1" showInputMessage="1" showErrorMessage="1" xr:uid="{00000000-0002-0000-0300-000019000000}">
          <x14:formula1>
            <xm:f>критерии!$K$206:$K$207</xm:f>
          </x14:formula1>
          <xm:sqref>L56</xm:sqref>
        </x14:dataValidation>
        <x14:dataValidation type="list" errorStyle="warning" allowBlank="1" showInputMessage="1" showErrorMessage="1" xr:uid="{00000000-0002-0000-0300-00001A000000}">
          <x14:formula1>
            <xm:f>критерии!$K$203:$K$204</xm:f>
          </x14:formula1>
          <xm:sqref>L55</xm:sqref>
        </x14:dataValidation>
        <x14:dataValidation type="list" errorStyle="warning" allowBlank="1" showInputMessage="1" showErrorMessage="1" xr:uid="{00000000-0002-0000-0300-00001B000000}">
          <x14:formula1>
            <xm:f>критерии!$K$193:$K$196</xm:f>
          </x14:formula1>
          <xm:sqref>L53</xm:sqref>
        </x14:dataValidation>
        <x14:dataValidation type="list" errorStyle="warning" allowBlank="1" showInputMessage="1" showErrorMessage="1" xr:uid="{00000000-0002-0000-0300-00001F000000}">
          <x14:formula1>
            <xm:f>критерии!$K$177:$K$178</xm:f>
          </x14:formula1>
          <xm:sqref>L52</xm:sqref>
        </x14:dataValidation>
        <x14:dataValidation type="list" errorStyle="warning" allowBlank="1" showInputMessage="1" showErrorMessage="1" xr:uid="{00000000-0002-0000-0300-000020000000}">
          <x14:formula1>
            <xm:f>критерии!$K$172:$K$175</xm:f>
          </x14:formula1>
          <xm:sqref>L51</xm:sqref>
        </x14:dataValidation>
        <x14:dataValidation type="list" errorStyle="warning" allowBlank="1" showInputMessage="1" showErrorMessage="1" xr:uid="{00000000-0002-0000-0300-000021000000}">
          <x14:formula1>
            <xm:f>критерии!$K$167:$K$170</xm:f>
          </x14:formula1>
          <xm:sqref>L50</xm:sqref>
        </x14:dataValidation>
        <x14:dataValidation type="list" errorStyle="warning" allowBlank="1" showInputMessage="1" showErrorMessage="1" xr:uid="{00000000-0002-0000-0300-000027000000}">
          <x14:formula1>
            <xm:f>критерии!$K$95:$K$97</xm:f>
          </x14:formula1>
          <xm:sqref>L38</xm:sqref>
        </x14:dataValidation>
        <x14:dataValidation type="list" errorStyle="warning" allowBlank="1" showInputMessage="1" showErrorMessage="1" xr:uid="{00000000-0002-0000-0300-000029000000}">
          <x14:formula1>
            <xm:f>критерии!$K$64:$K$65</xm:f>
          </x14:formula1>
          <xm:sqref>L36</xm:sqref>
        </x14:dataValidation>
        <x14:dataValidation type="list" errorStyle="warning" allowBlank="1" showInputMessage="1" showErrorMessage="1" xr:uid="{00000000-0002-0000-0300-00002A000000}">
          <x14:formula1>
            <xm:f>критерии!$K$58:$K$59</xm:f>
          </x14:formula1>
          <xm:sqref>L34:L35</xm:sqref>
        </x14:dataValidation>
        <x14:dataValidation type="list" errorStyle="warning" allowBlank="1" showInputMessage="1" showErrorMessage="1" xr:uid="{00000000-0002-0000-0300-00002B000000}">
          <x14:formula1>
            <xm:f>критерии!$K$55:$K$56</xm:f>
          </x14:formula1>
          <xm:sqref>L33</xm:sqref>
        </x14:dataValidation>
        <x14:dataValidation type="list" errorStyle="warning" allowBlank="1" showInputMessage="1" showErrorMessage="1" xr:uid="{00000000-0002-0000-0300-00002C000000}">
          <x14:formula1>
            <xm:f>критерии!$K$51:$K$52</xm:f>
          </x14:formula1>
          <xm:sqref>L32</xm:sqref>
        </x14:dataValidation>
        <x14:dataValidation type="list" errorStyle="warning" allowBlank="1" showInputMessage="1" showErrorMessage="1" xr:uid="{00000000-0002-0000-0300-00002D000000}">
          <x14:formula1>
            <xm:f>критерии!$K$35:$K$37</xm:f>
          </x14:formula1>
          <xm:sqref>L29</xm:sqref>
        </x14:dataValidation>
        <x14:dataValidation type="list" errorStyle="warning" allowBlank="1" showInputMessage="1" showErrorMessage="1" xr:uid="{00000000-0002-0000-0300-00002F000000}">
          <x14:formula1>
            <xm:f>критерии!$K$13:$K$14</xm:f>
          </x14:formula1>
          <xm:sqref>L23</xm:sqref>
        </x14:dataValidation>
        <x14:dataValidation type="list" allowBlank="1" showInputMessage="1" showErrorMessage="1" xr:uid="{00000000-0002-0000-0300-000031000000}">
          <x14:formula1>
            <xm:f>Данные!$B$2:$B$5</xm:f>
          </x14:formula1>
          <xm:sqref>I8:K8</xm:sqref>
        </x14:dataValidation>
        <x14:dataValidation type="list" allowBlank="1" showInputMessage="1" showErrorMessage="1" xr:uid="{00000000-0002-0000-0300-000032000000}">
          <x14:formula1>
            <xm:f>Данные!$B$7:$B$8</xm:f>
          </x14:formula1>
          <xm:sqref>L18 K17</xm:sqref>
        </x14:dataValidation>
        <x14:dataValidation type="list" errorStyle="warning" allowBlank="1" showInputMessage="1" showErrorMessage="1" xr:uid="{00000000-0002-0000-0300-00003A000000}">
          <x14:formula1>
            <xm:f>критерии!$K$22:$K$23</xm:f>
          </x14:formula1>
          <xm:sqref>L25:L26</xm:sqref>
        </x14:dataValidation>
        <x14:dataValidation type="list" errorStyle="warning" allowBlank="1" showInputMessage="1" showErrorMessage="1" xr:uid="{00000000-0002-0000-0300-00003B000000}">
          <x14:formula1>
            <xm:f>критерии!$K$31:$K$32</xm:f>
          </x14:formula1>
          <xm:sqref>L28</xm:sqref>
        </x14:dataValidation>
        <x14:dataValidation type="list" errorStyle="warning" allowBlank="1" showInputMessage="1" showErrorMessage="1" xr:uid="{00000000-0002-0000-0300-000042000000}">
          <x14:formula1>
            <xm:f>критерии!$K$224:$K$225</xm:f>
          </x14:formula1>
          <xm:sqref>L59</xm:sqref>
        </x14:dataValidation>
        <x14:dataValidation type="list" errorStyle="warning" allowBlank="1" showInputMessage="1" showErrorMessage="1" xr:uid="{00000000-0002-0000-0300-000043000000}">
          <x14:formula1>
            <xm:f>критерии!$K$227:$K$229</xm:f>
          </x14:formula1>
          <xm:sqref>L60</xm:sqref>
        </x14:dataValidation>
        <x14:dataValidation type="list" errorStyle="warning" allowBlank="1" showInputMessage="1" showErrorMessage="1" xr:uid="{00000000-0002-0000-0300-000044000000}">
          <x14:formula1>
            <xm:f>критерии!$K$198:$K$200</xm:f>
          </x14:formula1>
          <xm:sqref>L54</xm:sqref>
        </x14:dataValidation>
        <x14:dataValidation type="list" errorStyle="warning" allowBlank="1" showInputMessage="1" showErrorMessage="1" xr:uid="{00000000-0002-0000-0300-000047000000}">
          <x14:formula1>
            <xm:f>критерии!$K$28:$K$29</xm:f>
          </x14:formula1>
          <xm:sqref>L27</xm:sqref>
        </x14:dataValidation>
        <x14:dataValidation type="list" allowBlank="1" showInputMessage="1" showErrorMessage="1" xr:uid="{5E7A9258-6355-4287-AC38-22C2F29310D4}">
          <x14:formula1>
            <xm:f>Данные!$B$3:$B$5</xm:f>
          </x14:formula1>
          <xm:sqref>F8:H8</xm:sqref>
        </x14:dataValidation>
        <x14:dataValidation type="list" errorStyle="warning" allowBlank="1" showInputMessage="1" showErrorMessage="1" xr:uid="{021D5BFE-E4E7-42C7-95D5-20C8E8D400F5}">
          <x14:formula1>
            <xm:f>критерии!$K$9:$K$10</xm:f>
          </x14:formula1>
          <xm:sqref>L22</xm:sqref>
        </x14:dataValidation>
        <x14:dataValidation type="list" errorStyle="warning" allowBlank="1" showInputMessage="1" showErrorMessage="1" xr:uid="{2FF492A3-2A9A-46E9-BDD7-9DA44E232CA5}">
          <x14:formula1>
            <xm:f>критерии!$K$232:$K$233</xm:f>
          </x14:formula1>
          <xm:sqref>L61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Данные</vt:lpstr>
      <vt:lpstr>критерии</vt:lpstr>
      <vt:lpstr>Лист самооценки</vt:lpstr>
      <vt:lpstr>критерии!Заголовки_для_печати</vt:lpstr>
      <vt:lpstr>'Лист самооценки'!Заголовки_для_печати</vt:lpstr>
      <vt:lpstr>критерии!Область_печати</vt:lpstr>
      <vt:lpstr>'Лист самооценки'!Область_печати</vt:lpstr>
    </vt:vector>
  </TitlesOfParts>
  <Company>Toyo Engineering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</dc:creator>
  <cp:lastModifiedBy>Родичев Роман Александрович</cp:lastModifiedBy>
  <cp:lastPrinted>2022-10-05T03:47:36Z</cp:lastPrinted>
  <dcterms:created xsi:type="dcterms:W3CDTF">2015-06-09T02:09:57Z</dcterms:created>
  <dcterms:modified xsi:type="dcterms:W3CDTF">2024-03-29T05:03:45Z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SEncryptable">
    <vt:lpwstr>true</vt:lpwstr>
  </property>
</Properties>
</file>